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Приложение 7" sheetId="1" r:id="rId1"/>
    <sheet name="Приложение 8" sheetId="2" r:id="rId2"/>
  </sheets>
  <definedNames/>
  <calcPr fullCalcOnLoad="1"/>
</workbook>
</file>

<file path=xl/sharedStrings.xml><?xml version="1.0" encoding="utf-8"?>
<sst xmlns="http://schemas.openxmlformats.org/spreadsheetml/2006/main" count="1456" uniqueCount="254">
  <si>
    <t xml:space="preserve">Развитие жилищно-коммунального и 
</t>
  </si>
  <si>
    <t>Прогнозная (справочная) оценка ресурсного обеспечения реализации государственной программы за счет всех источников финансирования</t>
  </si>
  <si>
    <t>Источник финансирования</t>
  </si>
  <si>
    <t>Оценка расходов, тыс. рублей</t>
  </si>
  <si>
    <t>республиканский бюджет Республики Алтай</t>
  </si>
  <si>
    <t>кроме того, средства, планируемые к привлечению из федерального бюджета</t>
  </si>
  <si>
    <t>Территориальный фонд обязательного медицинского страхования Республики Алтай</t>
  </si>
  <si>
    <t>бюджеты муниципальных образований Республики Алтай</t>
  </si>
  <si>
    <t>иные источники</t>
  </si>
  <si>
    <t>Министерство регионального развития Республики Алтай</t>
  </si>
  <si>
    <t>№ п/п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</si>
  <si>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</si>
  <si>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</si>
  <si>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</si>
  <si>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</si>
  <si>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</si>
  <si>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</si>
  <si>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</si>
  <si>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</si>
  <si>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</si>
  <si>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</si>
  <si>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отчет</t>
  </si>
  <si>
    <t>оценка</t>
  </si>
  <si>
    <t>прогноз</t>
  </si>
  <si>
    <t xml:space="preserve">Энергосбережение и повышение энергетической эффективности в Комитете по охране, использованию и воспроизводству объектов животного мира Республики Алтай </t>
  </si>
  <si>
    <t>Энергосбережение и повышение энергетической эффективности в Комитете по тарифам Республики Алтай</t>
  </si>
  <si>
    <t>Энергосбережение и повышение энергетической эффективности в Комитете по физической культуре и спорту Республики Алтай</t>
  </si>
  <si>
    <t xml:space="preserve">Энергосбережение и повышение энергетической эффективности в Министерстве экономического развития и инвестиций Республики Алтай </t>
  </si>
  <si>
    <t>Энергосбережение и повышение энергетической эффективности в Министерстве здравоохранения Республики Алтай</t>
  </si>
  <si>
    <t xml:space="preserve">Энергосбережение и повышение энергетической эффективности в Министерстве имущественных отношений Республики Алтай </t>
  </si>
  <si>
    <t xml:space="preserve">Энергосбережение и повышение энергетической эффективности в Министерстве культуры Республики Алтай </t>
  </si>
  <si>
    <t>Энергосбережение и повышение энергетической эффективности в Министерстве лесного хозяйства Республики Алтай</t>
  </si>
  <si>
    <t>Энергосбережение и повышение энергетической эффективности в Министерстве образования, науки и молодежной политики Республики Алтай</t>
  </si>
  <si>
    <t>Энергосбережение и повышение энергетической эффективности в Министерстве сельского хозяйства Республики Алтай</t>
  </si>
  <si>
    <t>Энергосбережение и повышение энергетической эффективности в Министерстве труда и социального развития Республики Алтай</t>
  </si>
  <si>
    <t>Энергосбережение и повышение энергетической эффективности в Министерстве туризма и предпринимательства Республики Алтай</t>
  </si>
  <si>
    <t>Энергосбережение и повышение энергетической эффективности в Министерстве финансов Республики Алтай</t>
  </si>
  <si>
    <t>Энергосбережение и повышение энергетической эффективности в Казенном учреждении Республики Алтай «Управление по обеспечению мероприятий в области гражданской обороны, чрезвычайных ситуаций и пожарной безопасности в Республике Алтай"</t>
  </si>
  <si>
    <t>Энергосбережение и повышение энергетической эффективности в Правительстве Республики Алтай</t>
  </si>
  <si>
    <t>Энергосбережение и повышение энергетической эффективности в Комитете ветеринарии с Госветинспекцией Республики Алтай</t>
  </si>
  <si>
    <t xml:space="preserve">Комплексные меры профилактики правонарушений и повышения безопасности дорожного движения, реализуемые Министерством регионального развития Республики Алтай                                                      </t>
  </si>
  <si>
    <t xml:space="preserve">Комплексные меры профилактики правонарушений и повышения безопасности дорожного движения, реализуемые Министерством образования, науки и молодежной политики Республики Алтай                                                       </t>
  </si>
  <si>
    <t>к государственной программе Республики Алтай</t>
  </si>
  <si>
    <t>транспортного комплекса"</t>
  </si>
  <si>
    <t>транспортного комплекса</t>
  </si>
  <si>
    <t>Комитет по тарифам Республики Алтай</t>
  </si>
  <si>
    <t>Государственная жилищная инспекция Республики  Алтай</t>
  </si>
  <si>
    <t xml:space="preserve">Повышение эффективности государственного надзора  за техническим состоянием самоходных машин и других видов техники в Инспекции Гостехнадзора Республики Алтай                    </t>
  </si>
  <si>
    <t xml:space="preserve">Комплексные меры профилактики правонарушений и повышения безопасности дорожного движения, реализуемые Министерством здравоохранения Республики Алтай                                                      </t>
  </si>
  <si>
    <t xml:space="preserve">Комплексные меры профилактики правонарушений и повышения безопасности дорожного движения, реализуемые Министерством культуры Республики Алтай                                                      </t>
  </si>
  <si>
    <t xml:space="preserve">Комплексные меры профилактики правонарушений и повышения безопасности дорожного движения, реализуемые Правительством Республики Алтай                                                       </t>
  </si>
  <si>
    <t xml:space="preserve">Комплексные меры профилактики правонарушений и повышения безопасности дорожного движения, реализуемые Казенным учреждением Республики Алтай «Управление по обеспечению мероприятий в области гражданской обороны, чрезвычайных ситуаций и пожарной безопасности в Республике Алтай»                                                      </t>
  </si>
  <si>
    <t>5222500</t>
  </si>
  <si>
    <t xml:space="preserve">Инспекция Республики Алтай по надзору за техническим состоянием самоходных машин и других видов техники  </t>
  </si>
  <si>
    <t>Государственная поддержка молодых семей</t>
  </si>
  <si>
    <t>Министерство образования, науки и молодежной политики РА</t>
  </si>
  <si>
    <t>Комплексное освоение земельных участков в целях жилищного строительства</t>
  </si>
  <si>
    <t>Развитие жилищного строительства</t>
  </si>
  <si>
    <t>Развитие ипотечного жилищного кредитования</t>
  </si>
  <si>
    <t xml:space="preserve">Развитие предприятий промышленности строительных материалов и индустриального домостроения                                                                                     </t>
  </si>
  <si>
    <t xml:space="preserve">Комплексное развитие систем коммунальной инфраструктуры Республики Алтай                                                                                                                         </t>
  </si>
  <si>
    <t>0980101</t>
  </si>
  <si>
    <t>5229609</t>
  </si>
  <si>
    <t>5229606</t>
  </si>
  <si>
    <t>321</t>
  </si>
  <si>
    <t>523</t>
  </si>
  <si>
    <t>1008830</t>
  </si>
  <si>
    <t>Энергосбережение и повышение энергетической эффективности в Государственной жилищной инспекции Республики Алтай</t>
  </si>
  <si>
    <t>Энергосбережение и повышение энергетической эффективности в Инспекции Республики Алтай по надзору за техническим состоянием самоходных машин и других видов техники</t>
  </si>
  <si>
    <t>Энергосбережение и повышение энергетической эффективности в Комитете занятости Республики Алтай</t>
  </si>
  <si>
    <t>Энергосбережение и повышение энергетической эффективности в Комитете по делам архивом Республики Алтай</t>
  </si>
  <si>
    <t>5225101</t>
  </si>
  <si>
    <t>5225103</t>
  </si>
  <si>
    <t>5225106</t>
  </si>
  <si>
    <t>810</t>
  </si>
  <si>
    <t>5225104</t>
  </si>
  <si>
    <t>5057000</t>
  </si>
  <si>
    <t>530</t>
  </si>
  <si>
    <t>1020102</t>
  </si>
  <si>
    <t>5221510</t>
  </si>
  <si>
    <t>6222200</t>
  </si>
  <si>
    <t>880</t>
  </si>
  <si>
    <t>5225800</t>
  </si>
  <si>
    <t>3000400</t>
  </si>
  <si>
    <t>611</t>
  </si>
  <si>
    <t>413</t>
  </si>
  <si>
    <t>Внедрение систем мониторинга на базе технологий ГЛОНАСС в Министерстве регионального развития Республики Алтай</t>
  </si>
  <si>
    <t>Внедрение систем мониторинга на базе технологий ГЛОНАСС в Государственной жилищной инспекции Республики Алтай</t>
  </si>
  <si>
    <t>Внедрение систем мониторинга на базе технологий ГЛОНАСС в Инспекции Республики Алтай по надзору за техническим состоянием самоходных машин и других видов техники</t>
  </si>
  <si>
    <t>Внедрение систем мониторинга на базе технологий ГЛОНАСС в Комитете ветеринарии с Госветинспекцией Республики Алтай</t>
  </si>
  <si>
    <t>Внедрение систем мониторинга на базе технологий ГЛОНАСС в Комитете занятости населения Республики Алтай</t>
  </si>
  <si>
    <t>Внедрение систем мониторинга на базе технологий ГЛОНАСС в Комитете по делам архивов Республики Алтай</t>
  </si>
  <si>
    <t>Внедрение систем мониторинга на базе технологий ГЛОНАСС в Комитете по охране, использованию и воспроизводству объектов животного мира Республики Алтай</t>
  </si>
  <si>
    <t>Внедрение систем мониторинга на базе технологий ГЛОНАСС в Комитете по тарифам Республики Алтай</t>
  </si>
  <si>
    <t>Внедрение систем мониторинга на базе технологий ГЛОНАСС в Комитете по физической культуре и спорту Республики Алтай</t>
  </si>
  <si>
    <t>Внедрение систем мониторинга на базе технологий ГЛОНАСС в Министерстве экономического развития и инвестиций Республики Алтай</t>
  </si>
  <si>
    <t>Внедрение систем мониторинга на базе технологий ГЛОНАСС в Министерстве здравоохранения Республики Алтай</t>
  </si>
  <si>
    <t>Внедрение систем мониторинга на базе технологий ГЛОНАСС в Министерстве имущественных отношений Республики Алтай</t>
  </si>
  <si>
    <t>Внедрение систем мониторинга на базе технологий ГЛОНАСС в Министерстве культуры Республики Алтай</t>
  </si>
  <si>
    <t>Внедрение систем мониторинга на базе технологий ГЛОНАСС в Министерстве лесного хозяйства Республики Алтай</t>
  </si>
  <si>
    <t>Внедрение систем мониторинга на базе технологий ГЛОНАСС в Министерстве образования, науки и молодежной политики Республики Алтай</t>
  </si>
  <si>
    <t>Внедрение систем мониторинга на базе технологий ГЛОНАСС в Министерстве сельского хозяйства Республики Алтай</t>
  </si>
  <si>
    <t>Внедрение систем мониторинга на базе технологий ГЛОНАСС в Министерстве труда и социального развития Республики Алтай</t>
  </si>
  <si>
    <t>Внедрение систем мониторинга на базе технологий ГЛОНАСС в Министерстве туризма и предпринимательства Республики Алтай</t>
  </si>
  <si>
    <t>Внедрение систем мониторинга на базе технологий ГЛОНАСС в Министерстве финансов Республики Алтай</t>
  </si>
  <si>
    <t>Внедрение систем мониторинга на базе технологий ГЛОНАСС в Правительстве Республики Алтай</t>
  </si>
  <si>
    <t>Внедрение систем мониторинга на базе технологий ГЛОНАСС в Казенном учреждение Республики Алтай «Управление по обеспечению мероприятий в области гражданской обороны, чрезвычайных ситуаций и пожарной безопасности в Республике Алтай»</t>
  </si>
  <si>
    <t>6229100</t>
  </si>
  <si>
    <t>612</t>
  </si>
  <si>
    <t>5223900</t>
  </si>
  <si>
    <t>244</t>
  </si>
  <si>
    <t>1008820</t>
  </si>
  <si>
    <t>121</t>
  </si>
  <si>
    <t>122</t>
  </si>
  <si>
    <t>242</t>
  </si>
  <si>
    <t>831</t>
  </si>
  <si>
    <t>851</t>
  </si>
  <si>
    <t>852</t>
  </si>
  <si>
    <t>4287800</t>
  </si>
  <si>
    <t>111</t>
  </si>
  <si>
    <t>112</t>
  </si>
  <si>
    <t>226</t>
  </si>
  <si>
    <t xml:space="preserve">Энергосбережение и повышение энергетической эффективности в коммунальном хозяйстве, жилищной сфере и социальной сфере     </t>
  </si>
  <si>
    <t>Развитие систем водоснабжения и водоотведения</t>
  </si>
  <si>
    <t>Казенное учреждение Республики Алтай «Управление по обеспечению мероприятий в области гражданской обороны, чрезвычайных ситуаций и пожарной безопасности в Республике Алтай»</t>
  </si>
  <si>
    <t xml:space="preserve">Повышение устойчивости жилых домов, объектов и систем жизнеобеспечения                              </t>
  </si>
  <si>
    <t>6222100</t>
  </si>
  <si>
    <t>Сохранение  и развитие  автомобильных дорог</t>
  </si>
  <si>
    <t>Развитие воздушного транспорта</t>
  </si>
  <si>
    <t xml:space="preserve">Обеспечение деятельности БУ РА «Республиканское управление автомобильных дорог общего пользования «Горно-Алтайавтодор»  </t>
  </si>
  <si>
    <t>0920300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</si>
  <si>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</si>
  <si>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Министерство здравоохранения Республики Алтай</t>
  </si>
  <si>
    <t>Мероприятие</t>
  </si>
  <si>
    <t>Внедрение регионального сегмента Единой информационно-аналитической системы ФСТ России</t>
  </si>
  <si>
    <t>18</t>
  </si>
  <si>
    <t>6229101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</si>
  <si>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</si>
  <si>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</si>
  <si>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</si>
  <si>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</si>
  <si>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</si>
  <si>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</si>
  <si>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</si>
  <si>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</si>
  <si>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</si>
  <si>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</si>
  <si>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</si>
  <si>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</si>
  <si>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"Развитие жилищно-коммунального и </t>
  </si>
  <si>
    <t>Ресурсное обеспечение реализации государственной программы за счет средств республиканского бюджета Республики Алтай</t>
  </si>
  <si>
    <t>Статус</t>
  </si>
  <si>
    <t>Наименование государственной программы, подпрограммы, основного мероприятия, мероприятия</t>
  </si>
  <si>
    <t>Администратор, соисполнитель</t>
  </si>
  <si>
    <t>Код государственной программы</t>
  </si>
  <si>
    <t>Код бюджетной классификации</t>
  </si>
  <si>
    <t>Расходы республиканского бюджета Республики Алтай, тыс. рублей</t>
  </si>
  <si>
    <t>ГП</t>
  </si>
  <si>
    <t>ПП</t>
  </si>
  <si>
    <t>ОМ</t>
  </si>
  <si>
    <t>М</t>
  </si>
  <si>
    <t>ГРБС</t>
  </si>
  <si>
    <t>Рз</t>
  </si>
  <si>
    <t>Пр</t>
  </si>
  <si>
    <t>ЦС</t>
  </si>
  <si>
    <t>ВР</t>
  </si>
  <si>
    <t>Государственная программа</t>
  </si>
  <si>
    <t>РАЗВИТИЕ ЖИЛИЩНО-КОММУНАЛЬНОГО И ТРАНСПОРТНОГО КОМПЛЕКСА</t>
  </si>
  <si>
    <t>всего</t>
  </si>
  <si>
    <t>Инспекция Республики Алтай по надзору за техническим состоянием самоходных машин и других видов техники</t>
  </si>
  <si>
    <t>Комитет ветеринарии с Госветинспекцией Республики Алтай</t>
  </si>
  <si>
    <t>Комитет занятости населения Республики Алтай</t>
  </si>
  <si>
    <t>Комитет по делам архивов Республики Алтай</t>
  </si>
  <si>
    <t>Комитет по охране, использованию и воспроизводству объектов животного мира Республики Алтай</t>
  </si>
  <si>
    <t>Комитет по физической культуре и спорту Республики Алтай</t>
  </si>
  <si>
    <t>Министерство имущественных отношений Республики Алтай</t>
  </si>
  <si>
    <t>Министерство культуры Республики Алтай</t>
  </si>
  <si>
    <t>Министерство лесного хозяйства Республики Алтай</t>
  </si>
  <si>
    <t>Министерство образования, науки и молодежной политики Республики Алтай</t>
  </si>
  <si>
    <t>Министерство сельского хозяйства Республики Алтай</t>
  </si>
  <si>
    <t>Министерство труда и социального развития Республики Алтай</t>
  </si>
  <si>
    <t>Министерство туризма и предпринимательства Республики Алтай</t>
  </si>
  <si>
    <t>Министерство финансов Республики Алтай</t>
  </si>
  <si>
    <t>Министерство экономического развития и инвестиций Республики Алтай</t>
  </si>
  <si>
    <t>Правительство Республики Алтай</t>
  </si>
  <si>
    <t xml:space="preserve">Аналитическая ведомственная целевая программа 1 </t>
  </si>
  <si>
    <t xml:space="preserve">Повышение эффективности государственного управления в Министерстве регионального развития Республики Алтай </t>
  </si>
  <si>
    <t>02</t>
  </si>
  <si>
    <t>01</t>
  </si>
  <si>
    <t>14</t>
  </si>
  <si>
    <t>907</t>
  </si>
  <si>
    <t>04</t>
  </si>
  <si>
    <t>12</t>
  </si>
  <si>
    <t>0020400</t>
  </si>
  <si>
    <t xml:space="preserve">Аналитическая ведомственная целевая программа 2 </t>
  </si>
  <si>
    <t xml:space="preserve">Повышение эффективности государственного регулирования цен и тарифов регулируемых организаций Республики Алтай                                                                         </t>
  </si>
  <si>
    <t>15</t>
  </si>
  <si>
    <t>915</t>
  </si>
  <si>
    <t xml:space="preserve">Аналитическая ведомственная целевая программа 3  </t>
  </si>
  <si>
    <t>Повышение эффективности государственного управления в  Государственной жилищной инспекции Республики  Алтай</t>
  </si>
  <si>
    <t>16</t>
  </si>
  <si>
    <t>908</t>
  </si>
  <si>
    <t>05</t>
  </si>
  <si>
    <t xml:space="preserve">Аналитическая ведомственная целевая программа 4                                       </t>
  </si>
  <si>
    <t xml:space="preserve">Повышение эффективности государственного надзора  за техническим состоянием самоходных машин и других видов техники в Инспекции Республики Алтай                    </t>
  </si>
  <si>
    <t>17</t>
  </si>
  <si>
    <t>920</t>
  </si>
  <si>
    <t>08</t>
  </si>
  <si>
    <t xml:space="preserve">Подпрограмма 1 </t>
  </si>
  <si>
    <t>Развитие жилищно-коммунального комплекса</t>
  </si>
  <si>
    <t>Министерство регионального развития РА</t>
  </si>
  <si>
    <t>Государственная жилищная инспекция Республики Алтай</t>
  </si>
  <si>
    <t>Основное мероприятие</t>
  </si>
  <si>
    <t>903</t>
  </si>
  <si>
    <t>10</t>
  </si>
  <si>
    <t>03</t>
  </si>
  <si>
    <t>5229604</t>
  </si>
  <si>
    <t>521</t>
  </si>
  <si>
    <t>912</t>
  </si>
  <si>
    <t>06</t>
  </si>
  <si>
    <t xml:space="preserve">Развитие систем электроэнергетики, в том числе малой гидроэнергетики Республики Алтай                                                </t>
  </si>
  <si>
    <t>07</t>
  </si>
  <si>
    <t>904</t>
  </si>
  <si>
    <t>922</t>
  </si>
  <si>
    <t>911</t>
  </si>
  <si>
    <t>925</t>
  </si>
  <si>
    <t>913</t>
  </si>
  <si>
    <t>909</t>
  </si>
  <si>
    <t>901</t>
  </si>
  <si>
    <t>902</t>
  </si>
  <si>
    <t>919</t>
  </si>
  <si>
    <t>905</t>
  </si>
  <si>
    <t>910</t>
  </si>
  <si>
    <t>923</t>
  </si>
  <si>
    <t>906</t>
  </si>
  <si>
    <t>921</t>
  </si>
  <si>
    <t>918</t>
  </si>
  <si>
    <t>09</t>
  </si>
  <si>
    <t>11</t>
  </si>
  <si>
    <t>13</t>
  </si>
  <si>
    <t xml:space="preserve">Подпрограмма 2 </t>
  </si>
  <si>
    <t>Развитие транспортного комплекса</t>
  </si>
  <si>
    <t>Приложение № 8</t>
  </si>
  <si>
    <t>5225108</t>
  </si>
  <si>
    <t>5229612</t>
  </si>
  <si>
    <t>5225100</t>
  </si>
  <si>
    <t>5225107</t>
  </si>
  <si>
    <t>241</t>
  </si>
  <si>
    <t>5229608</t>
  </si>
  <si>
    <t>5225109</t>
  </si>
  <si>
    <t xml:space="preserve">Обеспечение пожарной безопасности населения в Республике Алтай                                                               
</t>
  </si>
  <si>
    <t xml:space="preserve">Организация мероприятий по защите населения и территории Республики Алтай от чрезвычайных ситуаций                                                                                       </t>
  </si>
  <si>
    <t>"Приложение № 7</t>
  </si>
  <si>
    <t>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</si>
</sst>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0.0"/>
    <numFmt numFmtId="170" formatCode="_-* #,##0.0_р_._-;\-* #,##0.0_р_._-;_-* &quot;-&quot;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3" fontId="7" fillId="0" borderId="10" xfId="60" applyFont="1" applyFill="1" applyBorder="1" applyAlignment="1">
      <alignment horizontal="center" vertical="center"/>
    </xf>
    <xf numFmtId="43" fontId="7" fillId="0" borderId="10" xfId="60" applyFont="1" applyFill="1" applyBorder="1" applyAlignment="1">
      <alignment horizontal="center"/>
    </xf>
    <xf numFmtId="43" fontId="1" fillId="0" borderId="0" xfId="0" applyNumberFormat="1" applyFont="1" applyFill="1" applyAlignment="1">
      <alignment/>
    </xf>
    <xf numFmtId="43" fontId="7" fillId="0" borderId="0" xfId="60" applyFont="1" applyFill="1" applyAlignment="1">
      <alignment/>
    </xf>
    <xf numFmtId="0" fontId="1" fillId="0" borderId="11" xfId="0" applyFont="1" applyFill="1" applyBorder="1" applyAlignment="1">
      <alignment horizontal="center"/>
    </xf>
    <xf numFmtId="43" fontId="7" fillId="0" borderId="11" xfId="6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/>
    </xf>
    <xf numFmtId="43" fontId="7" fillId="0" borderId="11" xfId="6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3" fontId="7" fillId="0" borderId="10" xfId="60" applyFont="1" applyBorder="1" applyAlignment="1">
      <alignment/>
    </xf>
    <xf numFmtId="43" fontId="7" fillId="0" borderId="10" xfId="60" applyFont="1" applyBorder="1" applyAlignment="1">
      <alignment horizontal="center"/>
    </xf>
    <xf numFmtId="43" fontId="7" fillId="0" borderId="12" xfId="60" applyFont="1" applyBorder="1" applyAlignment="1">
      <alignment/>
    </xf>
    <xf numFmtId="43" fontId="7" fillId="0" borderId="11" xfId="60" applyFont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8" fontId="7" fillId="0" borderId="10" xfId="60" applyNumberFormat="1" applyFont="1" applyFill="1" applyBorder="1" applyAlignment="1">
      <alignment horizontal="center"/>
    </xf>
    <xf numFmtId="168" fontId="7" fillId="0" borderId="11" xfId="60" applyNumberFormat="1" applyFont="1" applyFill="1" applyBorder="1" applyAlignment="1">
      <alignment horizontal="center"/>
    </xf>
    <xf numFmtId="168" fontId="7" fillId="0" borderId="10" xfId="60" applyNumberFormat="1" applyFont="1" applyFill="1" applyBorder="1" applyAlignment="1">
      <alignment horizontal="center" vertical="center"/>
    </xf>
    <xf numFmtId="168" fontId="7" fillId="0" borderId="11" xfId="60" applyNumberFormat="1" applyFont="1" applyFill="1" applyBorder="1" applyAlignment="1">
      <alignment horizontal="center" vertical="center"/>
    </xf>
    <xf numFmtId="168" fontId="7" fillId="0" borderId="10" xfId="60" applyNumberFormat="1" applyFont="1" applyBorder="1" applyAlignment="1">
      <alignment/>
    </xf>
    <xf numFmtId="168" fontId="7" fillId="0" borderId="10" xfId="60" applyNumberFormat="1" applyFont="1" applyBorder="1" applyAlignment="1">
      <alignment horizontal="center"/>
    </xf>
    <xf numFmtId="168" fontId="7" fillId="0" borderId="12" xfId="60" applyNumberFormat="1" applyFont="1" applyBorder="1" applyAlignment="1">
      <alignment/>
    </xf>
    <xf numFmtId="168" fontId="7" fillId="0" borderId="11" xfId="60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70" fontId="1" fillId="0" borderId="0" xfId="0" applyNumberFormat="1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43" fontId="7" fillId="0" borderId="12" xfId="60" applyFont="1" applyFill="1" applyBorder="1" applyAlignment="1">
      <alignment horizontal="center" vertical="center"/>
    </xf>
    <xf numFmtId="168" fontId="7" fillId="0" borderId="12" xfId="6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4"/>
  <sheetViews>
    <sheetView zoomScale="75" zoomScaleNormal="75" zoomScalePageLayoutView="0" workbookViewId="0" topLeftCell="A1">
      <pane xSplit="2" ySplit="11" topLeftCell="J18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247" sqref="J247"/>
    </sheetView>
  </sheetViews>
  <sheetFormatPr defaultColWidth="9.00390625" defaultRowHeight="12.75"/>
  <cols>
    <col min="1" max="1" width="24.00390625" style="7" customWidth="1"/>
    <col min="2" max="2" width="28.00390625" style="16" customWidth="1"/>
    <col min="3" max="3" width="24.00390625" style="16" customWidth="1"/>
    <col min="4" max="4" width="5.375" style="16" customWidth="1"/>
    <col min="5" max="5" width="5.25390625" style="16" customWidth="1"/>
    <col min="6" max="7" width="4.875" style="16" customWidth="1"/>
    <col min="8" max="8" width="7.375" style="16" customWidth="1"/>
    <col min="9" max="9" width="5.375" style="16" customWidth="1"/>
    <col min="10" max="10" width="5.125" style="16" customWidth="1"/>
    <col min="11" max="11" width="13.625" style="16" customWidth="1"/>
    <col min="12" max="12" width="7.00390625" style="16" customWidth="1"/>
    <col min="13" max="13" width="0.12890625" style="7" hidden="1" customWidth="1"/>
    <col min="14" max="14" width="16.25390625" style="7" hidden="1" customWidth="1"/>
    <col min="15" max="15" width="16.875" style="7" customWidth="1"/>
    <col min="16" max="16" width="17.375" style="7" customWidth="1"/>
    <col min="17" max="17" width="18.00390625" style="7" customWidth="1"/>
    <col min="18" max="18" width="16.875" style="7" customWidth="1"/>
    <col min="19" max="19" width="16.25390625" style="7" customWidth="1"/>
    <col min="20" max="20" width="17.625" style="7" customWidth="1"/>
    <col min="21" max="21" width="16.25390625" style="7" customWidth="1"/>
    <col min="22" max="22" width="17.375" style="7" customWidth="1"/>
    <col min="23" max="23" width="16.625" style="7" customWidth="1"/>
    <col min="24" max="16384" width="9.125" style="7" customWidth="1"/>
  </cols>
  <sheetData>
    <row r="1" ht="15.75">
      <c r="V1" s="18" t="s">
        <v>252</v>
      </c>
    </row>
    <row r="2" ht="15.75">
      <c r="V2" s="18" t="s">
        <v>42</v>
      </c>
    </row>
    <row r="3" spans="20:22" ht="12.75" customHeight="1">
      <c r="T3" s="81" t="s">
        <v>149</v>
      </c>
      <c r="U3" s="81"/>
      <c r="V3" s="81"/>
    </row>
    <row r="4" ht="15.75">
      <c r="V4" s="18" t="s">
        <v>43</v>
      </c>
    </row>
    <row r="6" ht="14.25">
      <c r="L6" s="19" t="s">
        <v>150</v>
      </c>
    </row>
    <row r="7" ht="14.25">
      <c r="N7" s="19" t="s">
        <v>150</v>
      </c>
    </row>
    <row r="9" spans="1:22" s="20" customFormat="1" ht="30" customHeight="1">
      <c r="A9" s="82" t="s">
        <v>151</v>
      </c>
      <c r="B9" s="82" t="s">
        <v>152</v>
      </c>
      <c r="C9" s="82" t="s">
        <v>153</v>
      </c>
      <c r="D9" s="84" t="s">
        <v>154</v>
      </c>
      <c r="E9" s="85"/>
      <c r="F9" s="85"/>
      <c r="G9" s="86"/>
      <c r="H9" s="84" t="s">
        <v>155</v>
      </c>
      <c r="I9" s="85"/>
      <c r="J9" s="85"/>
      <c r="K9" s="85"/>
      <c r="L9" s="86"/>
      <c r="M9" s="82" t="s">
        <v>156</v>
      </c>
      <c r="N9" s="83"/>
      <c r="O9" s="83"/>
      <c r="P9" s="83"/>
      <c r="Q9" s="83"/>
      <c r="R9" s="83"/>
      <c r="S9" s="83"/>
      <c r="T9" s="83"/>
      <c r="U9" s="83"/>
      <c r="V9" s="83"/>
    </row>
    <row r="10" spans="1:22" s="20" customFormat="1" ht="15" customHeight="1">
      <c r="A10" s="83"/>
      <c r="B10" s="83"/>
      <c r="C10" s="83"/>
      <c r="D10" s="79" t="s">
        <v>157</v>
      </c>
      <c r="E10" s="79" t="s">
        <v>158</v>
      </c>
      <c r="F10" s="79" t="s">
        <v>159</v>
      </c>
      <c r="G10" s="79" t="s">
        <v>160</v>
      </c>
      <c r="H10" s="79" t="s">
        <v>161</v>
      </c>
      <c r="I10" s="79" t="s">
        <v>162</v>
      </c>
      <c r="J10" s="79" t="s">
        <v>163</v>
      </c>
      <c r="K10" s="79" t="s">
        <v>164</v>
      </c>
      <c r="L10" s="79" t="s">
        <v>165</v>
      </c>
      <c r="M10" s="10" t="s">
        <v>11</v>
      </c>
      <c r="N10" s="10" t="s">
        <v>12</v>
      </c>
      <c r="O10" s="10" t="s">
        <v>13</v>
      </c>
      <c r="P10" s="10" t="s">
        <v>14</v>
      </c>
      <c r="Q10" s="10" t="s">
        <v>15</v>
      </c>
      <c r="R10" s="10" t="s">
        <v>16</v>
      </c>
      <c r="S10" s="10" t="s">
        <v>17</v>
      </c>
      <c r="T10" s="10" t="s">
        <v>18</v>
      </c>
      <c r="U10" s="10" t="s">
        <v>19</v>
      </c>
      <c r="V10" s="10" t="s">
        <v>20</v>
      </c>
    </row>
    <row r="11" spans="1:22" s="20" customFormat="1" ht="15" customHeight="1">
      <c r="A11" s="83"/>
      <c r="B11" s="83"/>
      <c r="C11" s="83"/>
      <c r="D11" s="80"/>
      <c r="E11" s="80"/>
      <c r="F11" s="80"/>
      <c r="G11" s="80"/>
      <c r="H11" s="80"/>
      <c r="I11" s="80"/>
      <c r="J11" s="80"/>
      <c r="K11" s="80"/>
      <c r="L11" s="80"/>
      <c r="M11" s="10" t="s">
        <v>21</v>
      </c>
      <c r="N11" s="10" t="s">
        <v>22</v>
      </c>
      <c r="O11" s="10" t="s">
        <v>23</v>
      </c>
      <c r="P11" s="10" t="s">
        <v>23</v>
      </c>
      <c r="Q11" s="10" t="s">
        <v>23</v>
      </c>
      <c r="R11" s="10" t="s">
        <v>23</v>
      </c>
      <c r="S11" s="10" t="s">
        <v>23</v>
      </c>
      <c r="T11" s="10" t="s">
        <v>23</v>
      </c>
      <c r="U11" s="10" t="s">
        <v>23</v>
      </c>
      <c r="V11" s="10" t="s">
        <v>23</v>
      </c>
    </row>
    <row r="12" spans="1:23" s="24" customFormat="1" ht="17.25" customHeight="1">
      <c r="A12" s="61" t="s">
        <v>166</v>
      </c>
      <c r="B12" s="78" t="s">
        <v>167</v>
      </c>
      <c r="C12" s="21" t="s">
        <v>168</v>
      </c>
      <c r="D12" s="22"/>
      <c r="E12" s="22"/>
      <c r="F12" s="22"/>
      <c r="G12" s="22"/>
      <c r="H12" s="22"/>
      <c r="I12" s="22"/>
      <c r="J12" s="22"/>
      <c r="K12" s="22"/>
      <c r="L12" s="22"/>
      <c r="M12" s="22" t="e">
        <f>SUM(M13:M33)</f>
        <v>#REF!</v>
      </c>
      <c r="N12" s="22" t="e">
        <f aca="true" t="shared" si="0" ref="N12:V12">SUM(N13:N33)</f>
        <v>#REF!</v>
      </c>
      <c r="O12" s="41">
        <f t="shared" si="0"/>
        <v>1495530.0999999999</v>
      </c>
      <c r="P12" s="41">
        <f t="shared" si="0"/>
        <v>1387361.9000000001</v>
      </c>
      <c r="Q12" s="41">
        <f t="shared" si="0"/>
        <v>1425014.5</v>
      </c>
      <c r="R12" s="41">
        <f t="shared" si="0"/>
        <v>1091956.4000000001</v>
      </c>
      <c r="S12" s="41">
        <f t="shared" si="0"/>
        <v>1091956.4000000001</v>
      </c>
      <c r="T12" s="41">
        <f t="shared" si="0"/>
        <v>1091956.4000000001</v>
      </c>
      <c r="U12" s="41">
        <f t="shared" si="0"/>
        <v>1091956.4000000001</v>
      </c>
      <c r="V12" s="41">
        <f t="shared" si="0"/>
        <v>1091956.4000000001</v>
      </c>
      <c r="W12" s="23">
        <f>SUM(O12:V12)</f>
        <v>9767688.500000002</v>
      </c>
    </row>
    <row r="13" spans="1:23" ht="77.25" customHeight="1">
      <c r="A13" s="61"/>
      <c r="B13" s="78"/>
      <c r="C13" s="10" t="s">
        <v>169</v>
      </c>
      <c r="D13" s="30"/>
      <c r="E13" s="30"/>
      <c r="F13" s="30"/>
      <c r="G13" s="30"/>
      <c r="H13" s="30"/>
      <c r="I13" s="30"/>
      <c r="J13" s="30"/>
      <c r="K13" s="30"/>
      <c r="L13" s="30"/>
      <c r="M13" s="22">
        <f aca="true" t="shared" si="1" ref="M13:N19">M71+M175</f>
        <v>2879.5</v>
      </c>
      <c r="N13" s="22">
        <f t="shared" si="1"/>
        <v>4163.2</v>
      </c>
      <c r="O13" s="41">
        <f aca="true" t="shared" si="2" ref="O13:V13">O71+O175+O58</f>
        <v>4821.5</v>
      </c>
      <c r="P13" s="41">
        <f t="shared" si="2"/>
        <v>4985</v>
      </c>
      <c r="Q13" s="41">
        <f t="shared" si="2"/>
        <v>4683.9</v>
      </c>
      <c r="R13" s="41">
        <f t="shared" si="2"/>
        <v>4683.9</v>
      </c>
      <c r="S13" s="41">
        <f t="shared" si="2"/>
        <v>4683.9</v>
      </c>
      <c r="T13" s="41">
        <f t="shared" si="2"/>
        <v>4683.9</v>
      </c>
      <c r="U13" s="41">
        <f t="shared" si="2"/>
        <v>4683.9</v>
      </c>
      <c r="V13" s="41">
        <f t="shared" si="2"/>
        <v>4683.9</v>
      </c>
      <c r="W13" s="23">
        <f aca="true" t="shared" si="3" ref="W13:W76">SUM(O13:V13)</f>
        <v>37909.9</v>
      </c>
    </row>
    <row r="14" spans="1:23" ht="45">
      <c r="A14" s="61"/>
      <c r="B14" s="78"/>
      <c r="C14" s="10" t="s">
        <v>170</v>
      </c>
      <c r="D14" s="25"/>
      <c r="E14" s="25"/>
      <c r="F14" s="25"/>
      <c r="G14" s="25"/>
      <c r="H14" s="25"/>
      <c r="I14" s="25"/>
      <c r="J14" s="25"/>
      <c r="K14" s="25"/>
      <c r="L14" s="25"/>
      <c r="M14" s="26">
        <f t="shared" si="1"/>
        <v>346.6</v>
      </c>
      <c r="N14" s="26">
        <f t="shared" si="1"/>
        <v>0</v>
      </c>
      <c r="O14" s="42">
        <f aca="true" t="shared" si="4" ref="O14:V17">O72+O176</f>
        <v>0</v>
      </c>
      <c r="P14" s="42">
        <f t="shared" si="4"/>
        <v>0</v>
      </c>
      <c r="Q14" s="42">
        <f t="shared" si="4"/>
        <v>0</v>
      </c>
      <c r="R14" s="42">
        <f t="shared" si="4"/>
        <v>0</v>
      </c>
      <c r="S14" s="42">
        <f t="shared" si="4"/>
        <v>0</v>
      </c>
      <c r="T14" s="42">
        <f t="shared" si="4"/>
        <v>0</v>
      </c>
      <c r="U14" s="42">
        <f t="shared" si="4"/>
        <v>0</v>
      </c>
      <c r="V14" s="42">
        <f t="shared" si="4"/>
        <v>0</v>
      </c>
      <c r="W14" s="23">
        <f t="shared" si="3"/>
        <v>0</v>
      </c>
    </row>
    <row r="15" spans="1:23" ht="48" customHeight="1">
      <c r="A15" s="61"/>
      <c r="B15" s="78"/>
      <c r="C15" s="10" t="s">
        <v>171</v>
      </c>
      <c r="D15" s="17"/>
      <c r="E15" s="17"/>
      <c r="F15" s="17"/>
      <c r="G15" s="17"/>
      <c r="H15" s="17"/>
      <c r="I15" s="17"/>
      <c r="J15" s="17"/>
      <c r="K15" s="17"/>
      <c r="L15" s="17"/>
      <c r="M15" s="22">
        <f t="shared" si="1"/>
        <v>0</v>
      </c>
      <c r="N15" s="22">
        <f t="shared" si="1"/>
        <v>0</v>
      </c>
      <c r="O15" s="41">
        <f t="shared" si="4"/>
        <v>0</v>
      </c>
      <c r="P15" s="41">
        <f t="shared" si="4"/>
        <v>0</v>
      </c>
      <c r="Q15" s="41">
        <f t="shared" si="4"/>
        <v>0</v>
      </c>
      <c r="R15" s="41">
        <f t="shared" si="4"/>
        <v>0</v>
      </c>
      <c r="S15" s="41">
        <f t="shared" si="4"/>
        <v>0</v>
      </c>
      <c r="T15" s="41">
        <f t="shared" si="4"/>
        <v>0</v>
      </c>
      <c r="U15" s="41">
        <f t="shared" si="4"/>
        <v>0</v>
      </c>
      <c r="V15" s="41">
        <f t="shared" si="4"/>
        <v>0</v>
      </c>
      <c r="W15" s="23">
        <f t="shared" si="3"/>
        <v>0</v>
      </c>
    </row>
    <row r="16" spans="1:23" ht="45" customHeight="1">
      <c r="A16" s="61"/>
      <c r="B16" s="78"/>
      <c r="C16" s="10" t="s">
        <v>172</v>
      </c>
      <c r="D16" s="17"/>
      <c r="E16" s="17"/>
      <c r="F16" s="17"/>
      <c r="G16" s="17"/>
      <c r="H16" s="17"/>
      <c r="I16" s="17"/>
      <c r="J16" s="17"/>
      <c r="K16" s="17"/>
      <c r="L16" s="17"/>
      <c r="M16" s="22">
        <f t="shared" si="1"/>
        <v>0</v>
      </c>
      <c r="N16" s="22">
        <f t="shared" si="1"/>
        <v>0</v>
      </c>
      <c r="O16" s="41">
        <f t="shared" si="4"/>
        <v>0</v>
      </c>
      <c r="P16" s="41">
        <f t="shared" si="4"/>
        <v>0</v>
      </c>
      <c r="Q16" s="41">
        <f t="shared" si="4"/>
        <v>0</v>
      </c>
      <c r="R16" s="41">
        <f t="shared" si="4"/>
        <v>0</v>
      </c>
      <c r="S16" s="41">
        <f t="shared" si="4"/>
        <v>0</v>
      </c>
      <c r="T16" s="41">
        <f t="shared" si="4"/>
        <v>0</v>
      </c>
      <c r="U16" s="41">
        <f t="shared" si="4"/>
        <v>0</v>
      </c>
      <c r="V16" s="41">
        <f t="shared" si="4"/>
        <v>0</v>
      </c>
      <c r="W16" s="23">
        <f t="shared" si="3"/>
        <v>0</v>
      </c>
    </row>
    <row r="17" spans="1:23" ht="75">
      <c r="A17" s="61"/>
      <c r="B17" s="78"/>
      <c r="C17" s="10" t="s">
        <v>173</v>
      </c>
      <c r="D17" s="17"/>
      <c r="E17" s="17"/>
      <c r="F17" s="17"/>
      <c r="G17" s="17"/>
      <c r="H17" s="17"/>
      <c r="I17" s="17"/>
      <c r="J17" s="17"/>
      <c r="K17" s="17"/>
      <c r="L17" s="17"/>
      <c r="M17" s="22">
        <f t="shared" si="1"/>
        <v>0</v>
      </c>
      <c r="N17" s="22">
        <f t="shared" si="1"/>
        <v>0</v>
      </c>
      <c r="O17" s="41">
        <f t="shared" si="4"/>
        <v>0</v>
      </c>
      <c r="P17" s="41">
        <f t="shared" si="4"/>
        <v>0</v>
      </c>
      <c r="Q17" s="41">
        <f t="shared" si="4"/>
        <v>0</v>
      </c>
      <c r="R17" s="41">
        <f t="shared" si="4"/>
        <v>0</v>
      </c>
      <c r="S17" s="41">
        <f t="shared" si="4"/>
        <v>0</v>
      </c>
      <c r="T17" s="41">
        <f t="shared" si="4"/>
        <v>0</v>
      </c>
      <c r="U17" s="41">
        <f t="shared" si="4"/>
        <v>0</v>
      </c>
      <c r="V17" s="41">
        <f t="shared" si="4"/>
        <v>0</v>
      </c>
      <c r="W17" s="23">
        <f t="shared" si="3"/>
        <v>0</v>
      </c>
    </row>
    <row r="18" spans="1:23" ht="30">
      <c r="A18" s="61"/>
      <c r="B18" s="78"/>
      <c r="C18" s="10" t="s">
        <v>45</v>
      </c>
      <c r="D18" s="28"/>
      <c r="E18" s="28"/>
      <c r="F18" s="28"/>
      <c r="G18" s="28"/>
      <c r="H18" s="28"/>
      <c r="I18" s="28"/>
      <c r="J18" s="28"/>
      <c r="K18" s="28"/>
      <c r="L18" s="28"/>
      <c r="M18" s="22">
        <f t="shared" si="1"/>
        <v>6075.5</v>
      </c>
      <c r="N18" s="22">
        <f t="shared" si="1"/>
        <v>6111.2</v>
      </c>
      <c r="O18" s="41">
        <f aca="true" t="shared" si="5" ref="O18:V18">O76+O180+O44</f>
        <v>8222.2</v>
      </c>
      <c r="P18" s="41">
        <f t="shared" si="5"/>
        <v>7474.599999999999</v>
      </c>
      <c r="Q18" s="41">
        <f t="shared" si="5"/>
        <v>7156</v>
      </c>
      <c r="R18" s="41">
        <f t="shared" si="5"/>
        <v>7156</v>
      </c>
      <c r="S18" s="41">
        <f t="shared" si="5"/>
        <v>7156</v>
      </c>
      <c r="T18" s="41">
        <f t="shared" si="5"/>
        <v>7156</v>
      </c>
      <c r="U18" s="41">
        <f t="shared" si="5"/>
        <v>7156</v>
      </c>
      <c r="V18" s="41">
        <f t="shared" si="5"/>
        <v>7156</v>
      </c>
      <c r="W18" s="23">
        <f t="shared" si="3"/>
        <v>58632.8</v>
      </c>
    </row>
    <row r="19" spans="1:23" ht="45">
      <c r="A19" s="61"/>
      <c r="B19" s="78"/>
      <c r="C19" s="10" t="s">
        <v>174</v>
      </c>
      <c r="D19" s="17"/>
      <c r="E19" s="17"/>
      <c r="F19" s="17"/>
      <c r="G19" s="17"/>
      <c r="H19" s="17"/>
      <c r="I19" s="17"/>
      <c r="J19" s="17"/>
      <c r="K19" s="17"/>
      <c r="L19" s="17"/>
      <c r="M19" s="22">
        <f t="shared" si="1"/>
        <v>480</v>
      </c>
      <c r="N19" s="22">
        <f t="shared" si="1"/>
        <v>0</v>
      </c>
      <c r="O19" s="41">
        <f aca="true" t="shared" si="6" ref="O19:V19">O77+O181</f>
        <v>0</v>
      </c>
      <c r="P19" s="41">
        <f t="shared" si="6"/>
        <v>0</v>
      </c>
      <c r="Q19" s="41">
        <f t="shared" si="6"/>
        <v>0</v>
      </c>
      <c r="R19" s="41">
        <f t="shared" si="6"/>
        <v>0</v>
      </c>
      <c r="S19" s="41">
        <f t="shared" si="6"/>
        <v>0</v>
      </c>
      <c r="T19" s="41">
        <f t="shared" si="6"/>
        <v>0</v>
      </c>
      <c r="U19" s="41">
        <f t="shared" si="6"/>
        <v>0</v>
      </c>
      <c r="V19" s="41">
        <f t="shared" si="6"/>
        <v>0</v>
      </c>
      <c r="W19" s="23">
        <f t="shared" si="3"/>
        <v>0</v>
      </c>
    </row>
    <row r="20" spans="1:23" ht="45">
      <c r="A20" s="61"/>
      <c r="B20" s="78"/>
      <c r="C20" s="10" t="s">
        <v>132</v>
      </c>
      <c r="D20" s="17"/>
      <c r="E20" s="17"/>
      <c r="F20" s="17"/>
      <c r="G20" s="17"/>
      <c r="H20" s="17"/>
      <c r="I20" s="17"/>
      <c r="J20" s="17"/>
      <c r="K20" s="17"/>
      <c r="L20" s="17"/>
      <c r="M20" s="22">
        <f aca="true" t="shared" si="7" ref="M20:V20">M79+M183</f>
        <v>1314.4</v>
      </c>
      <c r="N20" s="22">
        <f t="shared" si="7"/>
        <v>1221.8</v>
      </c>
      <c r="O20" s="41">
        <f t="shared" si="7"/>
        <v>0</v>
      </c>
      <c r="P20" s="41">
        <f t="shared" si="7"/>
        <v>0</v>
      </c>
      <c r="Q20" s="41">
        <f t="shared" si="7"/>
        <v>0</v>
      </c>
      <c r="R20" s="41">
        <f t="shared" si="7"/>
        <v>0</v>
      </c>
      <c r="S20" s="41">
        <f t="shared" si="7"/>
        <v>0</v>
      </c>
      <c r="T20" s="41">
        <f t="shared" si="7"/>
        <v>0</v>
      </c>
      <c r="U20" s="41">
        <f t="shared" si="7"/>
        <v>0</v>
      </c>
      <c r="V20" s="41">
        <f t="shared" si="7"/>
        <v>0</v>
      </c>
      <c r="W20" s="23">
        <f t="shared" si="3"/>
        <v>0</v>
      </c>
    </row>
    <row r="21" spans="1:23" ht="60">
      <c r="A21" s="61"/>
      <c r="B21" s="78"/>
      <c r="C21" s="10" t="s">
        <v>175</v>
      </c>
      <c r="D21" s="17"/>
      <c r="E21" s="17"/>
      <c r="F21" s="17"/>
      <c r="G21" s="17"/>
      <c r="H21" s="17"/>
      <c r="I21" s="17"/>
      <c r="J21" s="17"/>
      <c r="K21" s="17"/>
      <c r="L21" s="17"/>
      <c r="M21" s="22" t="e">
        <f aca="true" t="shared" si="8" ref="M21:V21">M80+M184</f>
        <v>#REF!</v>
      </c>
      <c r="N21" s="22" t="e">
        <f t="shared" si="8"/>
        <v>#REF!</v>
      </c>
      <c r="O21" s="41">
        <f t="shared" si="8"/>
        <v>0</v>
      </c>
      <c r="P21" s="41">
        <f t="shared" si="8"/>
        <v>0</v>
      </c>
      <c r="Q21" s="41">
        <f t="shared" si="8"/>
        <v>0</v>
      </c>
      <c r="R21" s="41">
        <f t="shared" si="8"/>
        <v>0</v>
      </c>
      <c r="S21" s="41">
        <f t="shared" si="8"/>
        <v>0</v>
      </c>
      <c r="T21" s="41">
        <f t="shared" si="8"/>
        <v>0</v>
      </c>
      <c r="U21" s="41">
        <f t="shared" si="8"/>
        <v>0</v>
      </c>
      <c r="V21" s="41">
        <f t="shared" si="8"/>
        <v>0</v>
      </c>
      <c r="W21" s="23">
        <f t="shared" si="3"/>
        <v>0</v>
      </c>
    </row>
    <row r="22" spans="1:23" ht="30">
      <c r="A22" s="61"/>
      <c r="B22" s="78"/>
      <c r="C22" s="10" t="s">
        <v>176</v>
      </c>
      <c r="D22" s="17"/>
      <c r="E22" s="17"/>
      <c r="F22" s="17"/>
      <c r="G22" s="17"/>
      <c r="H22" s="17"/>
      <c r="I22" s="17"/>
      <c r="J22" s="17"/>
      <c r="K22" s="17"/>
      <c r="L22" s="17"/>
      <c r="M22" s="22">
        <f aca="true" t="shared" si="9" ref="M22:V22">M81+M185</f>
        <v>47.5</v>
      </c>
      <c r="N22" s="22">
        <f t="shared" si="9"/>
        <v>0</v>
      </c>
      <c r="O22" s="41">
        <f t="shared" si="9"/>
        <v>0</v>
      </c>
      <c r="P22" s="41">
        <f t="shared" si="9"/>
        <v>0</v>
      </c>
      <c r="Q22" s="41">
        <f t="shared" si="9"/>
        <v>0</v>
      </c>
      <c r="R22" s="41">
        <f t="shared" si="9"/>
        <v>0</v>
      </c>
      <c r="S22" s="41">
        <f t="shared" si="9"/>
        <v>0</v>
      </c>
      <c r="T22" s="41">
        <f t="shared" si="9"/>
        <v>0</v>
      </c>
      <c r="U22" s="41">
        <f t="shared" si="9"/>
        <v>0</v>
      </c>
      <c r="V22" s="41">
        <f t="shared" si="9"/>
        <v>0</v>
      </c>
      <c r="W22" s="23">
        <f t="shared" si="3"/>
        <v>0</v>
      </c>
    </row>
    <row r="23" spans="1:23" ht="45">
      <c r="A23" s="61"/>
      <c r="B23" s="78"/>
      <c r="C23" s="10" t="s">
        <v>177</v>
      </c>
      <c r="D23" s="17"/>
      <c r="E23" s="17"/>
      <c r="F23" s="17"/>
      <c r="G23" s="17"/>
      <c r="H23" s="17"/>
      <c r="I23" s="17"/>
      <c r="J23" s="17"/>
      <c r="K23" s="17"/>
      <c r="L23" s="17"/>
      <c r="M23" s="22" t="e">
        <f aca="true" t="shared" si="10" ref="M23:V23">M82+M186</f>
        <v>#REF!</v>
      </c>
      <c r="N23" s="22" t="e">
        <f t="shared" si="10"/>
        <v>#REF!</v>
      </c>
      <c r="O23" s="41">
        <f t="shared" si="10"/>
        <v>0</v>
      </c>
      <c r="P23" s="41">
        <f t="shared" si="10"/>
        <v>0</v>
      </c>
      <c r="Q23" s="41">
        <f t="shared" si="10"/>
        <v>0</v>
      </c>
      <c r="R23" s="41">
        <f t="shared" si="10"/>
        <v>0</v>
      </c>
      <c r="S23" s="41">
        <f t="shared" si="10"/>
        <v>0</v>
      </c>
      <c r="T23" s="41">
        <f t="shared" si="10"/>
        <v>0</v>
      </c>
      <c r="U23" s="41">
        <f t="shared" si="10"/>
        <v>0</v>
      </c>
      <c r="V23" s="41">
        <f t="shared" si="10"/>
        <v>0</v>
      </c>
      <c r="W23" s="23">
        <f t="shared" si="3"/>
        <v>0</v>
      </c>
    </row>
    <row r="24" spans="1:23" ht="60">
      <c r="A24" s="61"/>
      <c r="B24" s="78"/>
      <c r="C24" s="10" t="s">
        <v>178</v>
      </c>
      <c r="D24" s="17"/>
      <c r="E24" s="17"/>
      <c r="F24" s="17"/>
      <c r="G24" s="17"/>
      <c r="H24" s="17"/>
      <c r="I24" s="17"/>
      <c r="J24" s="17"/>
      <c r="K24" s="17"/>
      <c r="L24" s="17"/>
      <c r="M24" s="22">
        <f aca="true" t="shared" si="11" ref="M24:V24">M83+M187</f>
        <v>51704.86000000001</v>
      </c>
      <c r="N24" s="22">
        <f t="shared" si="11"/>
        <v>53056.3</v>
      </c>
      <c r="O24" s="41">
        <f t="shared" si="11"/>
        <v>9795</v>
      </c>
      <c r="P24" s="41">
        <f t="shared" si="11"/>
        <v>9795</v>
      </c>
      <c r="Q24" s="41">
        <f t="shared" si="11"/>
        <v>9795</v>
      </c>
      <c r="R24" s="41">
        <f t="shared" si="11"/>
        <v>9495</v>
      </c>
      <c r="S24" s="41">
        <f t="shared" si="11"/>
        <v>9495</v>
      </c>
      <c r="T24" s="41">
        <f t="shared" si="11"/>
        <v>9495</v>
      </c>
      <c r="U24" s="41">
        <f t="shared" si="11"/>
        <v>9495</v>
      </c>
      <c r="V24" s="41">
        <f t="shared" si="11"/>
        <v>9495</v>
      </c>
      <c r="W24" s="23">
        <f t="shared" si="3"/>
        <v>76860</v>
      </c>
    </row>
    <row r="25" spans="1:23" ht="45">
      <c r="A25" s="61"/>
      <c r="B25" s="78"/>
      <c r="C25" s="10" t="s">
        <v>9</v>
      </c>
      <c r="D25" s="17"/>
      <c r="E25" s="17"/>
      <c r="F25" s="17"/>
      <c r="G25" s="17"/>
      <c r="H25" s="17"/>
      <c r="I25" s="17"/>
      <c r="J25" s="17"/>
      <c r="K25" s="17"/>
      <c r="L25" s="17"/>
      <c r="M25" s="22" t="e">
        <f>M69+M173</f>
        <v>#REF!</v>
      </c>
      <c r="N25" s="22" t="e">
        <f>N69+N173</f>
        <v>#REF!</v>
      </c>
      <c r="O25" s="41">
        <f aca="true" t="shared" si="12" ref="O25:V25">O69+O173+O34</f>
        <v>1335154.7</v>
      </c>
      <c r="P25" s="41">
        <f t="shared" si="12"/>
        <v>1223386.7000000002</v>
      </c>
      <c r="Q25" s="41">
        <f t="shared" si="12"/>
        <v>1268102.9</v>
      </c>
      <c r="R25" s="41">
        <f t="shared" si="12"/>
        <v>949883.9</v>
      </c>
      <c r="S25" s="41">
        <f t="shared" si="12"/>
        <v>949883.9</v>
      </c>
      <c r="T25" s="41">
        <f t="shared" si="12"/>
        <v>949883.9</v>
      </c>
      <c r="U25" s="41">
        <f t="shared" si="12"/>
        <v>949883.9</v>
      </c>
      <c r="V25" s="41">
        <f t="shared" si="12"/>
        <v>949883.9</v>
      </c>
      <c r="W25" s="23">
        <f t="shared" si="3"/>
        <v>8576063.8</v>
      </c>
    </row>
    <row r="26" spans="1:23" ht="45">
      <c r="A26" s="61"/>
      <c r="B26" s="78"/>
      <c r="C26" s="10" t="s">
        <v>179</v>
      </c>
      <c r="D26" s="17"/>
      <c r="E26" s="17"/>
      <c r="F26" s="17"/>
      <c r="G26" s="17"/>
      <c r="H26" s="17"/>
      <c r="I26" s="17"/>
      <c r="J26" s="17"/>
      <c r="K26" s="17"/>
      <c r="L26" s="17"/>
      <c r="M26" s="22">
        <f aca="true" t="shared" si="13" ref="M26:V26">M84+M188</f>
        <v>0</v>
      </c>
      <c r="N26" s="22">
        <f t="shared" si="13"/>
        <v>0</v>
      </c>
      <c r="O26" s="41">
        <f t="shared" si="13"/>
        <v>0</v>
      </c>
      <c r="P26" s="41">
        <f t="shared" si="13"/>
        <v>0</v>
      </c>
      <c r="Q26" s="41">
        <f t="shared" si="13"/>
        <v>0</v>
      </c>
      <c r="R26" s="41">
        <f t="shared" si="13"/>
        <v>0</v>
      </c>
      <c r="S26" s="41">
        <f t="shared" si="13"/>
        <v>0</v>
      </c>
      <c r="T26" s="41">
        <f t="shared" si="13"/>
        <v>0</v>
      </c>
      <c r="U26" s="41">
        <f t="shared" si="13"/>
        <v>0</v>
      </c>
      <c r="V26" s="41">
        <f t="shared" si="13"/>
        <v>0</v>
      </c>
      <c r="W26" s="23">
        <f t="shared" si="3"/>
        <v>0</v>
      </c>
    </row>
    <row r="27" spans="1:23" ht="45">
      <c r="A27" s="61"/>
      <c r="B27" s="78"/>
      <c r="C27" s="10" t="s">
        <v>180</v>
      </c>
      <c r="D27" s="17"/>
      <c r="E27" s="17"/>
      <c r="F27" s="17"/>
      <c r="G27" s="17"/>
      <c r="H27" s="17"/>
      <c r="I27" s="17"/>
      <c r="J27" s="17"/>
      <c r="K27" s="17"/>
      <c r="L27" s="17"/>
      <c r="M27" s="22">
        <f aca="true" t="shared" si="14" ref="M27:V27">M85+M189</f>
        <v>371.2</v>
      </c>
      <c r="N27" s="22">
        <f t="shared" si="14"/>
        <v>4700</v>
      </c>
      <c r="O27" s="41">
        <f t="shared" si="14"/>
        <v>0</v>
      </c>
      <c r="P27" s="41">
        <f t="shared" si="14"/>
        <v>0</v>
      </c>
      <c r="Q27" s="41">
        <f t="shared" si="14"/>
        <v>0</v>
      </c>
      <c r="R27" s="41">
        <f t="shared" si="14"/>
        <v>0</v>
      </c>
      <c r="S27" s="41">
        <f t="shared" si="14"/>
        <v>0</v>
      </c>
      <c r="T27" s="41">
        <f t="shared" si="14"/>
        <v>0</v>
      </c>
      <c r="U27" s="41">
        <f t="shared" si="14"/>
        <v>0</v>
      </c>
      <c r="V27" s="41">
        <f t="shared" si="14"/>
        <v>0</v>
      </c>
      <c r="W27" s="23">
        <f t="shared" si="3"/>
        <v>0</v>
      </c>
    </row>
    <row r="28" spans="1:23" ht="45">
      <c r="A28" s="61"/>
      <c r="B28" s="78"/>
      <c r="C28" s="10" t="s">
        <v>181</v>
      </c>
      <c r="D28" s="17"/>
      <c r="E28" s="17"/>
      <c r="F28" s="17"/>
      <c r="G28" s="17"/>
      <c r="H28" s="17"/>
      <c r="I28" s="17"/>
      <c r="J28" s="17"/>
      <c r="K28" s="17"/>
      <c r="L28" s="17"/>
      <c r="M28" s="22">
        <f aca="true" t="shared" si="15" ref="M28:V28">M86+M190</f>
        <v>0</v>
      </c>
      <c r="N28" s="22">
        <f t="shared" si="15"/>
        <v>0</v>
      </c>
      <c r="O28" s="41">
        <f t="shared" si="15"/>
        <v>0</v>
      </c>
      <c r="P28" s="41">
        <f t="shared" si="15"/>
        <v>0</v>
      </c>
      <c r="Q28" s="41">
        <f t="shared" si="15"/>
        <v>0</v>
      </c>
      <c r="R28" s="41">
        <f t="shared" si="15"/>
        <v>0</v>
      </c>
      <c r="S28" s="41">
        <f t="shared" si="15"/>
        <v>0</v>
      </c>
      <c r="T28" s="41">
        <f t="shared" si="15"/>
        <v>0</v>
      </c>
      <c r="U28" s="41">
        <f t="shared" si="15"/>
        <v>0</v>
      </c>
      <c r="V28" s="41">
        <f t="shared" si="15"/>
        <v>0</v>
      </c>
      <c r="W28" s="23">
        <f t="shared" si="3"/>
        <v>0</v>
      </c>
    </row>
    <row r="29" spans="1:23" ht="30">
      <c r="A29" s="61"/>
      <c r="B29" s="78"/>
      <c r="C29" s="10" t="s">
        <v>182</v>
      </c>
      <c r="D29" s="17"/>
      <c r="E29" s="17"/>
      <c r="F29" s="17"/>
      <c r="G29" s="17"/>
      <c r="H29" s="17"/>
      <c r="I29" s="17"/>
      <c r="J29" s="17"/>
      <c r="K29" s="17"/>
      <c r="L29" s="17"/>
      <c r="M29" s="22">
        <f aca="true" t="shared" si="16" ref="M29:V29">M87+M191</f>
        <v>0</v>
      </c>
      <c r="N29" s="22">
        <f t="shared" si="16"/>
        <v>0</v>
      </c>
      <c r="O29" s="41">
        <f t="shared" si="16"/>
        <v>0</v>
      </c>
      <c r="P29" s="41">
        <f t="shared" si="16"/>
        <v>0</v>
      </c>
      <c r="Q29" s="41">
        <f t="shared" si="16"/>
        <v>0</v>
      </c>
      <c r="R29" s="41">
        <f t="shared" si="16"/>
        <v>0</v>
      </c>
      <c r="S29" s="41">
        <f t="shared" si="16"/>
        <v>0</v>
      </c>
      <c r="T29" s="41">
        <f t="shared" si="16"/>
        <v>0</v>
      </c>
      <c r="U29" s="41">
        <f t="shared" si="16"/>
        <v>0</v>
      </c>
      <c r="V29" s="41">
        <f t="shared" si="16"/>
        <v>0</v>
      </c>
      <c r="W29" s="23">
        <f t="shared" si="3"/>
        <v>0</v>
      </c>
    </row>
    <row r="30" spans="1:23" ht="60">
      <c r="A30" s="61"/>
      <c r="B30" s="78"/>
      <c r="C30" s="10" t="s">
        <v>183</v>
      </c>
      <c r="D30" s="17"/>
      <c r="E30" s="17"/>
      <c r="F30" s="17"/>
      <c r="G30" s="17"/>
      <c r="H30" s="17"/>
      <c r="I30" s="17"/>
      <c r="J30" s="17"/>
      <c r="K30" s="17"/>
      <c r="L30" s="17"/>
      <c r="M30" s="22">
        <f aca="true" t="shared" si="17" ref="M30:V30">M78+M182</f>
        <v>500</v>
      </c>
      <c r="N30" s="22">
        <f t="shared" si="17"/>
        <v>0</v>
      </c>
      <c r="O30" s="41">
        <f t="shared" si="17"/>
        <v>0</v>
      </c>
      <c r="P30" s="41">
        <f t="shared" si="17"/>
        <v>0</v>
      </c>
      <c r="Q30" s="41">
        <f t="shared" si="17"/>
        <v>0</v>
      </c>
      <c r="R30" s="41">
        <f t="shared" si="17"/>
        <v>0</v>
      </c>
      <c r="S30" s="41">
        <f t="shared" si="17"/>
        <v>0</v>
      </c>
      <c r="T30" s="41">
        <f t="shared" si="17"/>
        <v>0</v>
      </c>
      <c r="U30" s="41">
        <f t="shared" si="17"/>
        <v>0</v>
      </c>
      <c r="V30" s="41">
        <f t="shared" si="17"/>
        <v>0</v>
      </c>
      <c r="W30" s="23">
        <f t="shared" si="3"/>
        <v>0</v>
      </c>
    </row>
    <row r="31" spans="1:23" ht="152.25" customHeight="1">
      <c r="A31" s="61"/>
      <c r="B31" s="78"/>
      <c r="C31" s="27" t="s">
        <v>124</v>
      </c>
      <c r="D31" s="17"/>
      <c r="E31" s="17"/>
      <c r="F31" s="17"/>
      <c r="G31" s="17"/>
      <c r="H31" s="17"/>
      <c r="I31" s="17"/>
      <c r="J31" s="17"/>
      <c r="K31" s="17"/>
      <c r="L31" s="17"/>
      <c r="M31" s="22">
        <f aca="true" t="shared" si="18" ref="M31:V31">M88+M192</f>
        <v>517.9</v>
      </c>
      <c r="N31" s="22">
        <f t="shared" si="18"/>
        <v>31268.1</v>
      </c>
      <c r="O31" s="41">
        <f t="shared" si="18"/>
        <v>132747.2</v>
      </c>
      <c r="P31" s="41">
        <f t="shared" si="18"/>
        <v>136767.90000000002</v>
      </c>
      <c r="Q31" s="41">
        <f t="shared" si="18"/>
        <v>130529.1</v>
      </c>
      <c r="R31" s="41">
        <f t="shared" si="18"/>
        <v>115990</v>
      </c>
      <c r="S31" s="41">
        <f t="shared" si="18"/>
        <v>115990</v>
      </c>
      <c r="T31" s="41">
        <f t="shared" si="18"/>
        <v>115990</v>
      </c>
      <c r="U31" s="41">
        <f t="shared" si="18"/>
        <v>115990</v>
      </c>
      <c r="V31" s="41">
        <f t="shared" si="18"/>
        <v>115990</v>
      </c>
      <c r="W31" s="23">
        <f t="shared" si="3"/>
        <v>979994.2000000001</v>
      </c>
    </row>
    <row r="32" spans="1:23" ht="59.25" customHeight="1">
      <c r="A32" s="61"/>
      <c r="B32" s="78"/>
      <c r="C32" s="9" t="s">
        <v>46</v>
      </c>
      <c r="D32" s="17"/>
      <c r="E32" s="17"/>
      <c r="F32" s="17"/>
      <c r="G32" s="17"/>
      <c r="H32" s="17"/>
      <c r="I32" s="17"/>
      <c r="J32" s="17"/>
      <c r="K32" s="17"/>
      <c r="L32" s="17"/>
      <c r="M32" s="22">
        <f>M70+M174</f>
        <v>2757</v>
      </c>
      <c r="N32" s="22">
        <f>N70+N174</f>
        <v>4310</v>
      </c>
      <c r="O32" s="41">
        <f aca="true" t="shared" si="19" ref="O32:V32">O70+O174+O51</f>
        <v>4789.5</v>
      </c>
      <c r="P32" s="41">
        <f t="shared" si="19"/>
        <v>4952.7</v>
      </c>
      <c r="Q32" s="41">
        <f t="shared" si="19"/>
        <v>4747.6</v>
      </c>
      <c r="R32" s="41">
        <f t="shared" si="19"/>
        <v>4747.6</v>
      </c>
      <c r="S32" s="41">
        <f t="shared" si="19"/>
        <v>4747.6</v>
      </c>
      <c r="T32" s="41">
        <f t="shared" si="19"/>
        <v>4747.6</v>
      </c>
      <c r="U32" s="41">
        <f t="shared" si="19"/>
        <v>4747.6</v>
      </c>
      <c r="V32" s="41">
        <f t="shared" si="19"/>
        <v>4747.6</v>
      </c>
      <c r="W32" s="23">
        <f t="shared" si="3"/>
        <v>38227.799999999996</v>
      </c>
    </row>
    <row r="33" spans="1:23" ht="30">
      <c r="A33" s="61"/>
      <c r="B33" s="78"/>
      <c r="C33" s="27" t="s">
        <v>184</v>
      </c>
      <c r="D33" s="17"/>
      <c r="E33" s="17"/>
      <c r="F33" s="17"/>
      <c r="G33" s="17"/>
      <c r="H33" s="17"/>
      <c r="I33" s="17"/>
      <c r="J33" s="17"/>
      <c r="K33" s="17"/>
      <c r="L33" s="17"/>
      <c r="M33" s="22">
        <f aca="true" t="shared" si="20" ref="M33:V33">M89+M193</f>
        <v>0</v>
      </c>
      <c r="N33" s="22">
        <f t="shared" si="20"/>
        <v>1286</v>
      </c>
      <c r="O33" s="41">
        <f t="shared" si="20"/>
        <v>0</v>
      </c>
      <c r="P33" s="41">
        <f t="shared" si="20"/>
        <v>0</v>
      </c>
      <c r="Q33" s="41">
        <f t="shared" si="20"/>
        <v>0</v>
      </c>
      <c r="R33" s="41">
        <f t="shared" si="20"/>
        <v>0</v>
      </c>
      <c r="S33" s="41">
        <f t="shared" si="20"/>
        <v>0</v>
      </c>
      <c r="T33" s="41">
        <f t="shared" si="20"/>
        <v>0</v>
      </c>
      <c r="U33" s="41">
        <f t="shared" si="20"/>
        <v>0</v>
      </c>
      <c r="V33" s="41">
        <f t="shared" si="20"/>
        <v>0</v>
      </c>
      <c r="W33" s="23">
        <f t="shared" si="3"/>
        <v>0</v>
      </c>
    </row>
    <row r="34" spans="1:23" ht="16.5" customHeight="1">
      <c r="A34" s="72" t="s">
        <v>185</v>
      </c>
      <c r="B34" s="64" t="s">
        <v>186</v>
      </c>
      <c r="C34" s="64" t="s">
        <v>9</v>
      </c>
      <c r="D34" s="28"/>
      <c r="E34" s="28"/>
      <c r="F34" s="28"/>
      <c r="H34" s="28"/>
      <c r="I34" s="28"/>
      <c r="J34" s="28"/>
      <c r="K34" s="28"/>
      <c r="L34" s="28"/>
      <c r="M34" s="21">
        <v>29652.2</v>
      </c>
      <c r="N34" s="21">
        <v>31159.6</v>
      </c>
      <c r="O34" s="43">
        <f>SUM(O35:O43)</f>
        <v>32954.3</v>
      </c>
      <c r="P34" s="43">
        <f aca="true" t="shared" si="21" ref="P34:V34">SUM(P35:P43)</f>
        <v>34313.1</v>
      </c>
      <c r="Q34" s="43">
        <f t="shared" si="21"/>
        <v>32896</v>
      </c>
      <c r="R34" s="43">
        <f t="shared" si="21"/>
        <v>32896</v>
      </c>
      <c r="S34" s="43">
        <f t="shared" si="21"/>
        <v>32896</v>
      </c>
      <c r="T34" s="43">
        <f t="shared" si="21"/>
        <v>32896</v>
      </c>
      <c r="U34" s="43">
        <f t="shared" si="21"/>
        <v>32896</v>
      </c>
      <c r="V34" s="43">
        <f t="shared" si="21"/>
        <v>32896</v>
      </c>
      <c r="W34" s="23">
        <f t="shared" si="3"/>
        <v>264643.4</v>
      </c>
    </row>
    <row r="35" spans="1:23" ht="18.75">
      <c r="A35" s="73"/>
      <c r="B35" s="71"/>
      <c r="C35" s="71"/>
      <c r="D35" s="28" t="s">
        <v>187</v>
      </c>
      <c r="E35" s="28" t="s">
        <v>188</v>
      </c>
      <c r="F35" s="28" t="s">
        <v>189</v>
      </c>
      <c r="G35" s="28" t="s">
        <v>188</v>
      </c>
      <c r="H35" s="28" t="s">
        <v>190</v>
      </c>
      <c r="I35" s="28" t="s">
        <v>191</v>
      </c>
      <c r="J35" s="28" t="s">
        <v>192</v>
      </c>
      <c r="K35" s="28" t="s">
        <v>193</v>
      </c>
      <c r="L35" s="28" t="s">
        <v>112</v>
      </c>
      <c r="M35" s="21"/>
      <c r="N35" s="21"/>
      <c r="O35" s="43">
        <v>26120.2</v>
      </c>
      <c r="P35" s="43">
        <v>27183</v>
      </c>
      <c r="Q35" s="43">
        <v>25765.9</v>
      </c>
      <c r="R35" s="43">
        <v>25765.9</v>
      </c>
      <c r="S35" s="43">
        <v>25765.9</v>
      </c>
      <c r="T35" s="43">
        <v>25765.9</v>
      </c>
      <c r="U35" s="43">
        <v>25765.9</v>
      </c>
      <c r="V35" s="43">
        <v>25765.9</v>
      </c>
      <c r="W35" s="23">
        <f t="shared" si="3"/>
        <v>207898.59999999998</v>
      </c>
    </row>
    <row r="36" spans="1:23" ht="18.75">
      <c r="A36" s="73"/>
      <c r="B36" s="71"/>
      <c r="C36" s="71"/>
      <c r="D36" s="28" t="s">
        <v>187</v>
      </c>
      <c r="E36" s="28" t="s">
        <v>188</v>
      </c>
      <c r="F36" s="28" t="s">
        <v>189</v>
      </c>
      <c r="G36" s="28" t="s">
        <v>187</v>
      </c>
      <c r="H36" s="28" t="s">
        <v>190</v>
      </c>
      <c r="I36" s="28" t="s">
        <v>191</v>
      </c>
      <c r="J36" s="28" t="s">
        <v>192</v>
      </c>
      <c r="K36" s="28" t="s">
        <v>193</v>
      </c>
      <c r="L36" s="28" t="s">
        <v>113</v>
      </c>
      <c r="M36" s="21"/>
      <c r="N36" s="21"/>
      <c r="O36" s="43">
        <v>1098.8</v>
      </c>
      <c r="P36" s="43">
        <v>1098.8</v>
      </c>
      <c r="Q36" s="43">
        <v>953</v>
      </c>
      <c r="R36" s="43">
        <v>953</v>
      </c>
      <c r="S36" s="43">
        <v>953</v>
      </c>
      <c r="T36" s="43">
        <v>953</v>
      </c>
      <c r="U36" s="43">
        <v>953</v>
      </c>
      <c r="V36" s="43">
        <v>953</v>
      </c>
      <c r="W36" s="23">
        <f t="shared" si="3"/>
        <v>7915.6</v>
      </c>
    </row>
    <row r="37" spans="1:23" ht="18.75">
      <c r="A37" s="73"/>
      <c r="B37" s="71"/>
      <c r="C37" s="71"/>
      <c r="D37" s="28" t="s">
        <v>187</v>
      </c>
      <c r="E37" s="28" t="s">
        <v>188</v>
      </c>
      <c r="F37" s="28" t="s">
        <v>189</v>
      </c>
      <c r="G37" s="28" t="s">
        <v>215</v>
      </c>
      <c r="H37" s="28" t="s">
        <v>190</v>
      </c>
      <c r="I37" s="28" t="s">
        <v>191</v>
      </c>
      <c r="J37" s="28" t="s">
        <v>192</v>
      </c>
      <c r="K37" s="28" t="s">
        <v>193</v>
      </c>
      <c r="L37" s="28" t="s">
        <v>114</v>
      </c>
      <c r="M37" s="21"/>
      <c r="N37" s="21"/>
      <c r="O37" s="43">
        <v>1295.8</v>
      </c>
      <c r="P37" s="43">
        <v>1385.8</v>
      </c>
      <c r="Q37" s="43">
        <v>1385.8</v>
      </c>
      <c r="R37" s="43">
        <v>1385.8</v>
      </c>
      <c r="S37" s="43">
        <v>1385.8</v>
      </c>
      <c r="T37" s="43">
        <v>1385.8</v>
      </c>
      <c r="U37" s="43">
        <v>1385.8</v>
      </c>
      <c r="V37" s="43">
        <v>1385.8</v>
      </c>
      <c r="W37" s="23">
        <f t="shared" si="3"/>
        <v>10996.399999999998</v>
      </c>
    </row>
    <row r="38" spans="1:23" ht="18.75">
      <c r="A38" s="73"/>
      <c r="B38" s="71"/>
      <c r="C38" s="71"/>
      <c r="D38" s="28" t="s">
        <v>187</v>
      </c>
      <c r="E38" s="28" t="s">
        <v>188</v>
      </c>
      <c r="F38" s="28" t="s">
        <v>189</v>
      </c>
      <c r="G38" s="28" t="s">
        <v>191</v>
      </c>
      <c r="H38" s="28" t="s">
        <v>190</v>
      </c>
      <c r="I38" s="28" t="s">
        <v>191</v>
      </c>
      <c r="J38" s="28" t="s">
        <v>192</v>
      </c>
      <c r="K38" s="28" t="s">
        <v>193</v>
      </c>
      <c r="L38" s="28" t="s">
        <v>110</v>
      </c>
      <c r="M38" s="21"/>
      <c r="N38" s="21"/>
      <c r="O38" s="43">
        <v>4077.3</v>
      </c>
      <c r="P38" s="43">
        <v>4282.5</v>
      </c>
      <c r="Q38" s="43">
        <v>4282.5</v>
      </c>
      <c r="R38" s="43">
        <v>4282.5</v>
      </c>
      <c r="S38" s="43">
        <v>4282.5</v>
      </c>
      <c r="T38" s="43">
        <v>4282.5</v>
      </c>
      <c r="U38" s="43">
        <v>4282.5</v>
      </c>
      <c r="V38" s="43">
        <v>4282.5</v>
      </c>
      <c r="W38" s="23">
        <f t="shared" si="3"/>
        <v>34054.8</v>
      </c>
    </row>
    <row r="39" spans="1:23" ht="18.75">
      <c r="A39" s="73"/>
      <c r="B39" s="71"/>
      <c r="C39" s="71"/>
      <c r="D39" s="28" t="s">
        <v>187</v>
      </c>
      <c r="E39" s="28" t="s">
        <v>188</v>
      </c>
      <c r="F39" s="28" t="s">
        <v>189</v>
      </c>
      <c r="G39" s="28" t="s">
        <v>202</v>
      </c>
      <c r="H39" s="28" t="s">
        <v>190</v>
      </c>
      <c r="I39" s="28" t="s">
        <v>191</v>
      </c>
      <c r="J39" s="28" t="s">
        <v>192</v>
      </c>
      <c r="K39" s="28" t="s">
        <v>193</v>
      </c>
      <c r="L39" s="28" t="s">
        <v>115</v>
      </c>
      <c r="M39" s="21"/>
      <c r="N39" s="21"/>
      <c r="O39" s="43">
        <v>2.2</v>
      </c>
      <c r="P39" s="43">
        <v>3</v>
      </c>
      <c r="Q39" s="43">
        <v>3</v>
      </c>
      <c r="R39" s="43">
        <v>3</v>
      </c>
      <c r="S39" s="43">
        <v>3</v>
      </c>
      <c r="T39" s="43">
        <v>3</v>
      </c>
      <c r="U39" s="43">
        <v>3</v>
      </c>
      <c r="V39" s="43">
        <v>3</v>
      </c>
      <c r="W39" s="23">
        <f t="shared" si="3"/>
        <v>23.2</v>
      </c>
    </row>
    <row r="40" spans="1:23" ht="18.75">
      <c r="A40" s="73"/>
      <c r="B40" s="71"/>
      <c r="C40" s="71"/>
      <c r="D40" s="28" t="s">
        <v>187</v>
      </c>
      <c r="E40" s="28" t="s">
        <v>188</v>
      </c>
      <c r="F40" s="28" t="s">
        <v>189</v>
      </c>
      <c r="G40" s="28" t="s">
        <v>219</v>
      </c>
      <c r="H40" s="28" t="s">
        <v>190</v>
      </c>
      <c r="I40" s="28" t="s">
        <v>191</v>
      </c>
      <c r="J40" s="28" t="s">
        <v>192</v>
      </c>
      <c r="K40" s="28" t="s">
        <v>193</v>
      </c>
      <c r="L40" s="28" t="s">
        <v>116</v>
      </c>
      <c r="M40" s="21"/>
      <c r="N40" s="21"/>
      <c r="O40" s="43">
        <v>90</v>
      </c>
      <c r="P40" s="43">
        <v>90</v>
      </c>
      <c r="Q40" s="43">
        <v>235.8</v>
      </c>
      <c r="R40" s="43">
        <v>235.8</v>
      </c>
      <c r="S40" s="43">
        <v>235.8</v>
      </c>
      <c r="T40" s="43">
        <v>235.8</v>
      </c>
      <c r="U40" s="43">
        <v>235.8</v>
      </c>
      <c r="V40" s="43">
        <v>235.8</v>
      </c>
      <c r="W40" s="23">
        <f t="shared" si="3"/>
        <v>1594.8</v>
      </c>
    </row>
    <row r="41" spans="1:23" ht="18.75">
      <c r="A41" s="73"/>
      <c r="B41" s="71"/>
      <c r="C41" s="71"/>
      <c r="D41" s="28" t="s">
        <v>187</v>
      </c>
      <c r="E41" s="28" t="s">
        <v>188</v>
      </c>
      <c r="F41" s="28" t="s">
        <v>189</v>
      </c>
      <c r="G41" s="28" t="s">
        <v>221</v>
      </c>
      <c r="H41" s="28" t="s">
        <v>190</v>
      </c>
      <c r="I41" s="28" t="s">
        <v>191</v>
      </c>
      <c r="J41" s="28" t="s">
        <v>192</v>
      </c>
      <c r="K41" s="28" t="s">
        <v>193</v>
      </c>
      <c r="L41" s="28" t="s">
        <v>117</v>
      </c>
      <c r="M41" s="21"/>
      <c r="N41" s="21"/>
      <c r="O41" s="43">
        <v>70</v>
      </c>
      <c r="P41" s="43">
        <v>70</v>
      </c>
      <c r="Q41" s="43">
        <v>70</v>
      </c>
      <c r="R41" s="43">
        <v>70</v>
      </c>
      <c r="S41" s="43">
        <v>70</v>
      </c>
      <c r="T41" s="43">
        <v>70</v>
      </c>
      <c r="U41" s="43">
        <v>70</v>
      </c>
      <c r="V41" s="43">
        <v>70</v>
      </c>
      <c r="W41" s="23">
        <f t="shared" si="3"/>
        <v>560</v>
      </c>
    </row>
    <row r="42" spans="1:23" ht="18.75">
      <c r="A42" s="73"/>
      <c r="B42" s="71"/>
      <c r="C42" s="71"/>
      <c r="D42" s="28" t="s">
        <v>187</v>
      </c>
      <c r="E42" s="28" t="s">
        <v>188</v>
      </c>
      <c r="F42" s="28" t="s">
        <v>189</v>
      </c>
      <c r="G42" s="28" t="s">
        <v>207</v>
      </c>
      <c r="H42" s="28" t="s">
        <v>190</v>
      </c>
      <c r="I42" s="28" t="s">
        <v>221</v>
      </c>
      <c r="J42" s="28" t="s">
        <v>202</v>
      </c>
      <c r="K42" s="28" t="s">
        <v>118</v>
      </c>
      <c r="L42" s="28" t="s">
        <v>113</v>
      </c>
      <c r="M42" s="21"/>
      <c r="N42" s="21"/>
      <c r="O42" s="43">
        <v>100</v>
      </c>
      <c r="P42" s="43">
        <v>100</v>
      </c>
      <c r="Q42" s="43">
        <v>100</v>
      </c>
      <c r="R42" s="43">
        <v>100</v>
      </c>
      <c r="S42" s="43">
        <v>100</v>
      </c>
      <c r="T42" s="43">
        <v>100</v>
      </c>
      <c r="U42" s="43">
        <v>100</v>
      </c>
      <c r="V42" s="43">
        <v>100</v>
      </c>
      <c r="W42" s="23">
        <f t="shared" si="3"/>
        <v>800</v>
      </c>
    </row>
    <row r="43" spans="1:23" ht="18.75">
      <c r="A43" s="74"/>
      <c r="B43" s="65"/>
      <c r="C43" s="65"/>
      <c r="D43" s="28" t="s">
        <v>187</v>
      </c>
      <c r="E43" s="28" t="s">
        <v>188</v>
      </c>
      <c r="F43" s="28" t="s">
        <v>189</v>
      </c>
      <c r="G43" s="28" t="s">
        <v>207</v>
      </c>
      <c r="H43" s="28" t="s">
        <v>190</v>
      </c>
      <c r="I43" s="28" t="s">
        <v>221</v>
      </c>
      <c r="J43" s="28" t="s">
        <v>202</v>
      </c>
      <c r="K43" s="28" t="s">
        <v>118</v>
      </c>
      <c r="L43" s="28" t="s">
        <v>110</v>
      </c>
      <c r="M43" s="21"/>
      <c r="N43" s="21"/>
      <c r="O43" s="43">
        <v>100</v>
      </c>
      <c r="P43" s="43">
        <v>100</v>
      </c>
      <c r="Q43" s="43">
        <v>100</v>
      </c>
      <c r="R43" s="43">
        <v>100</v>
      </c>
      <c r="S43" s="43">
        <v>100</v>
      </c>
      <c r="T43" s="43">
        <v>100</v>
      </c>
      <c r="U43" s="43">
        <v>100</v>
      </c>
      <c r="V43" s="43">
        <v>100</v>
      </c>
      <c r="W43" s="23">
        <f t="shared" si="3"/>
        <v>800</v>
      </c>
    </row>
    <row r="44" spans="1:23" ht="18" customHeight="1">
      <c r="A44" s="64" t="s">
        <v>194</v>
      </c>
      <c r="B44" s="64" t="s">
        <v>195</v>
      </c>
      <c r="C44" s="72" t="s">
        <v>45</v>
      </c>
      <c r="D44" s="28"/>
      <c r="E44" s="28"/>
      <c r="F44" s="28"/>
      <c r="G44" s="28"/>
      <c r="H44" s="28"/>
      <c r="I44" s="28"/>
      <c r="J44" s="28"/>
      <c r="K44" s="28"/>
      <c r="L44" s="28"/>
      <c r="M44" s="21">
        <v>6075.5</v>
      </c>
      <c r="N44" s="21">
        <v>6111.2</v>
      </c>
      <c r="O44" s="43">
        <f>SUM(O45:O50)</f>
        <v>7222.2</v>
      </c>
      <c r="P44" s="43">
        <f>SUM(P45:P50)</f>
        <v>7474.599999999999</v>
      </c>
      <c r="Q44" s="43">
        <f aca="true" t="shared" si="22" ref="Q44:V44">SUM(Q45:Q50)</f>
        <v>7156</v>
      </c>
      <c r="R44" s="43">
        <f t="shared" si="22"/>
        <v>7156</v>
      </c>
      <c r="S44" s="43">
        <f t="shared" si="22"/>
        <v>7156</v>
      </c>
      <c r="T44" s="43">
        <f t="shared" si="22"/>
        <v>7156</v>
      </c>
      <c r="U44" s="43">
        <f t="shared" si="22"/>
        <v>7156</v>
      </c>
      <c r="V44" s="43">
        <f t="shared" si="22"/>
        <v>7156</v>
      </c>
      <c r="W44" s="23">
        <f t="shared" si="3"/>
        <v>57632.8</v>
      </c>
    </row>
    <row r="45" spans="1:23" ht="18.75">
      <c r="A45" s="71"/>
      <c r="B45" s="71"/>
      <c r="C45" s="73"/>
      <c r="D45" s="28" t="s">
        <v>187</v>
      </c>
      <c r="E45" s="28" t="s">
        <v>188</v>
      </c>
      <c r="F45" s="28" t="s">
        <v>196</v>
      </c>
      <c r="G45" s="28" t="s">
        <v>188</v>
      </c>
      <c r="H45" s="28" t="s">
        <v>197</v>
      </c>
      <c r="I45" s="28" t="s">
        <v>191</v>
      </c>
      <c r="J45" s="28" t="s">
        <v>188</v>
      </c>
      <c r="K45" s="28" t="s">
        <v>193</v>
      </c>
      <c r="L45" s="28" t="s">
        <v>112</v>
      </c>
      <c r="M45" s="21"/>
      <c r="N45" s="21"/>
      <c r="O45" s="43">
        <v>5917</v>
      </c>
      <c r="P45" s="43">
        <v>6110.2</v>
      </c>
      <c r="Q45" s="43">
        <v>5791.6</v>
      </c>
      <c r="R45" s="43">
        <v>5791.6</v>
      </c>
      <c r="S45" s="43">
        <v>5791.6</v>
      </c>
      <c r="T45" s="43">
        <v>5791.6</v>
      </c>
      <c r="U45" s="43">
        <v>5791.6</v>
      </c>
      <c r="V45" s="43">
        <v>5791.6</v>
      </c>
      <c r="W45" s="23">
        <f t="shared" si="3"/>
        <v>46776.799999999996</v>
      </c>
    </row>
    <row r="46" spans="1:23" ht="18.75">
      <c r="A46" s="71"/>
      <c r="B46" s="71"/>
      <c r="C46" s="73"/>
      <c r="D46" s="28" t="s">
        <v>187</v>
      </c>
      <c r="E46" s="28" t="s">
        <v>188</v>
      </c>
      <c r="F46" s="28" t="s">
        <v>196</v>
      </c>
      <c r="G46" s="28" t="s">
        <v>187</v>
      </c>
      <c r="H46" s="28" t="s">
        <v>197</v>
      </c>
      <c r="I46" s="28" t="s">
        <v>191</v>
      </c>
      <c r="J46" s="28" t="s">
        <v>188</v>
      </c>
      <c r="K46" s="28" t="s">
        <v>193</v>
      </c>
      <c r="L46" s="28" t="s">
        <v>113</v>
      </c>
      <c r="M46" s="21"/>
      <c r="N46" s="21"/>
      <c r="O46" s="43">
        <v>135</v>
      </c>
      <c r="P46" s="43">
        <v>135</v>
      </c>
      <c r="Q46" s="43">
        <v>135</v>
      </c>
      <c r="R46" s="43">
        <v>135</v>
      </c>
      <c r="S46" s="43">
        <v>135</v>
      </c>
      <c r="T46" s="43">
        <v>135</v>
      </c>
      <c r="U46" s="43">
        <v>135</v>
      </c>
      <c r="V46" s="43">
        <v>135</v>
      </c>
      <c r="W46" s="23">
        <f t="shared" si="3"/>
        <v>1080</v>
      </c>
    </row>
    <row r="47" spans="1:23" ht="18.75">
      <c r="A47" s="71"/>
      <c r="B47" s="71"/>
      <c r="C47" s="73"/>
      <c r="D47" s="28" t="s">
        <v>187</v>
      </c>
      <c r="E47" s="28" t="s">
        <v>188</v>
      </c>
      <c r="F47" s="28" t="s">
        <v>196</v>
      </c>
      <c r="G47" s="28" t="s">
        <v>215</v>
      </c>
      <c r="H47" s="28" t="s">
        <v>197</v>
      </c>
      <c r="I47" s="28" t="s">
        <v>191</v>
      </c>
      <c r="J47" s="28" t="s">
        <v>188</v>
      </c>
      <c r="K47" s="28" t="s">
        <v>193</v>
      </c>
      <c r="L47" s="28" t="s">
        <v>114</v>
      </c>
      <c r="M47" s="21"/>
      <c r="N47" s="21"/>
      <c r="O47" s="43">
        <v>315</v>
      </c>
      <c r="P47" s="43">
        <v>315</v>
      </c>
      <c r="Q47" s="43">
        <v>315</v>
      </c>
      <c r="R47" s="43">
        <v>315</v>
      </c>
      <c r="S47" s="43">
        <v>315</v>
      </c>
      <c r="T47" s="43">
        <v>315</v>
      </c>
      <c r="U47" s="43">
        <v>315</v>
      </c>
      <c r="V47" s="43">
        <v>315</v>
      </c>
      <c r="W47" s="23">
        <f t="shared" si="3"/>
        <v>2520</v>
      </c>
    </row>
    <row r="48" spans="1:23" ht="18.75">
      <c r="A48" s="71"/>
      <c r="B48" s="71"/>
      <c r="C48" s="73"/>
      <c r="D48" s="28" t="s">
        <v>187</v>
      </c>
      <c r="E48" s="28" t="s">
        <v>188</v>
      </c>
      <c r="F48" s="28" t="s">
        <v>196</v>
      </c>
      <c r="G48" s="28" t="s">
        <v>191</v>
      </c>
      <c r="H48" s="28" t="s">
        <v>197</v>
      </c>
      <c r="I48" s="28" t="s">
        <v>191</v>
      </c>
      <c r="J48" s="28" t="s">
        <v>188</v>
      </c>
      <c r="K48" s="28" t="s">
        <v>193</v>
      </c>
      <c r="L48" s="28" t="s">
        <v>110</v>
      </c>
      <c r="M48" s="21"/>
      <c r="N48" s="21"/>
      <c r="O48" s="43">
        <v>824.8</v>
      </c>
      <c r="P48" s="43">
        <v>884</v>
      </c>
      <c r="Q48" s="43">
        <v>884</v>
      </c>
      <c r="R48" s="43">
        <v>884</v>
      </c>
      <c r="S48" s="43">
        <v>884</v>
      </c>
      <c r="T48" s="43">
        <v>884</v>
      </c>
      <c r="U48" s="43">
        <v>884</v>
      </c>
      <c r="V48" s="43">
        <v>884</v>
      </c>
      <c r="W48" s="23">
        <f t="shared" si="3"/>
        <v>7012.8</v>
      </c>
    </row>
    <row r="49" spans="1:23" ht="18.75">
      <c r="A49" s="71"/>
      <c r="B49" s="71"/>
      <c r="C49" s="73"/>
      <c r="D49" s="28" t="s">
        <v>187</v>
      </c>
      <c r="E49" s="28" t="s">
        <v>188</v>
      </c>
      <c r="F49" s="28" t="s">
        <v>196</v>
      </c>
      <c r="G49" s="28" t="s">
        <v>202</v>
      </c>
      <c r="H49" s="28" t="s">
        <v>197</v>
      </c>
      <c r="I49" s="28" t="s">
        <v>191</v>
      </c>
      <c r="J49" s="28" t="s">
        <v>188</v>
      </c>
      <c r="K49" s="28" t="s">
        <v>193</v>
      </c>
      <c r="L49" s="28" t="s">
        <v>116</v>
      </c>
      <c r="M49" s="21"/>
      <c r="N49" s="21"/>
      <c r="O49" s="43">
        <v>22.2</v>
      </c>
      <c r="P49" s="43">
        <v>22.2</v>
      </c>
      <c r="Q49" s="43">
        <v>22.2</v>
      </c>
      <c r="R49" s="43">
        <v>22.2</v>
      </c>
      <c r="S49" s="43">
        <v>22.2</v>
      </c>
      <c r="T49" s="43">
        <v>22.2</v>
      </c>
      <c r="U49" s="43">
        <v>22.2</v>
      </c>
      <c r="V49" s="43">
        <v>22.2</v>
      </c>
      <c r="W49" s="23">
        <f t="shared" si="3"/>
        <v>177.59999999999997</v>
      </c>
    </row>
    <row r="50" spans="1:23" ht="18.75">
      <c r="A50" s="65"/>
      <c r="B50" s="65"/>
      <c r="C50" s="74"/>
      <c r="D50" s="28" t="s">
        <v>187</v>
      </c>
      <c r="E50" s="28" t="s">
        <v>188</v>
      </c>
      <c r="F50" s="28" t="s">
        <v>196</v>
      </c>
      <c r="G50" s="28" t="s">
        <v>219</v>
      </c>
      <c r="H50" s="28" t="s">
        <v>197</v>
      </c>
      <c r="I50" s="28" t="s">
        <v>191</v>
      </c>
      <c r="J50" s="28" t="s">
        <v>188</v>
      </c>
      <c r="K50" s="28" t="s">
        <v>193</v>
      </c>
      <c r="L50" s="28" t="s">
        <v>117</v>
      </c>
      <c r="M50" s="21"/>
      <c r="N50" s="21"/>
      <c r="O50" s="43">
        <v>8.2</v>
      </c>
      <c r="P50" s="43">
        <v>8.2</v>
      </c>
      <c r="Q50" s="43">
        <v>8.2</v>
      </c>
      <c r="R50" s="43">
        <v>8.2</v>
      </c>
      <c r="S50" s="43">
        <v>8.2</v>
      </c>
      <c r="T50" s="43">
        <v>8.2</v>
      </c>
      <c r="U50" s="43">
        <v>8.2</v>
      </c>
      <c r="V50" s="43">
        <v>8.2</v>
      </c>
      <c r="W50" s="23">
        <f t="shared" si="3"/>
        <v>65.60000000000001</v>
      </c>
    </row>
    <row r="51" spans="1:23" ht="17.25" customHeight="1">
      <c r="A51" s="64" t="s">
        <v>198</v>
      </c>
      <c r="B51" s="64" t="s">
        <v>199</v>
      </c>
      <c r="C51" s="72" t="s">
        <v>46</v>
      </c>
      <c r="D51" s="28"/>
      <c r="E51" s="28"/>
      <c r="F51" s="28"/>
      <c r="G51" s="28"/>
      <c r="H51" s="28"/>
      <c r="I51" s="28"/>
      <c r="J51" s="28"/>
      <c r="K51" s="28"/>
      <c r="L51" s="28"/>
      <c r="M51" s="21">
        <v>2757</v>
      </c>
      <c r="N51" s="21">
        <v>4310</v>
      </c>
      <c r="O51" s="43">
        <f>SUM(O52:O57)</f>
        <v>4789.5</v>
      </c>
      <c r="P51" s="43">
        <f aca="true" t="shared" si="23" ref="P51:V51">SUM(P52:P57)</f>
        <v>4952.7</v>
      </c>
      <c r="Q51" s="43">
        <f t="shared" si="23"/>
        <v>4747.6</v>
      </c>
      <c r="R51" s="43">
        <f t="shared" si="23"/>
        <v>4747.6</v>
      </c>
      <c r="S51" s="43">
        <f t="shared" si="23"/>
        <v>4747.6</v>
      </c>
      <c r="T51" s="43">
        <f t="shared" si="23"/>
        <v>4747.6</v>
      </c>
      <c r="U51" s="43">
        <f t="shared" si="23"/>
        <v>4747.6</v>
      </c>
      <c r="V51" s="43">
        <f t="shared" si="23"/>
        <v>4747.6</v>
      </c>
      <c r="W51" s="23">
        <f t="shared" si="3"/>
        <v>38227.799999999996</v>
      </c>
    </row>
    <row r="52" spans="1:23" ht="18.75">
      <c r="A52" s="71"/>
      <c r="B52" s="71"/>
      <c r="C52" s="73"/>
      <c r="D52" s="28" t="s">
        <v>187</v>
      </c>
      <c r="E52" s="28" t="s">
        <v>188</v>
      </c>
      <c r="F52" s="28" t="s">
        <v>200</v>
      </c>
      <c r="G52" s="28" t="s">
        <v>188</v>
      </c>
      <c r="H52" s="28" t="s">
        <v>201</v>
      </c>
      <c r="I52" s="28" t="s">
        <v>202</v>
      </c>
      <c r="J52" s="28" t="s">
        <v>202</v>
      </c>
      <c r="K52" s="28" t="s">
        <v>193</v>
      </c>
      <c r="L52" s="28" t="s">
        <v>112</v>
      </c>
      <c r="M52" s="31"/>
      <c r="N52" s="31"/>
      <c r="O52" s="44">
        <v>3803.1</v>
      </c>
      <c r="P52" s="44">
        <v>3935.9</v>
      </c>
      <c r="Q52" s="44">
        <v>3730.8</v>
      </c>
      <c r="R52" s="44">
        <v>3730.8</v>
      </c>
      <c r="S52" s="44">
        <v>3730.8</v>
      </c>
      <c r="T52" s="44">
        <v>3730.8</v>
      </c>
      <c r="U52" s="44">
        <v>3730.8</v>
      </c>
      <c r="V52" s="44">
        <v>3730.8</v>
      </c>
      <c r="W52" s="23">
        <f t="shared" si="3"/>
        <v>30123.799999999996</v>
      </c>
    </row>
    <row r="53" spans="1:23" ht="18.75">
      <c r="A53" s="71"/>
      <c r="B53" s="71"/>
      <c r="C53" s="73"/>
      <c r="D53" s="28" t="s">
        <v>187</v>
      </c>
      <c r="E53" s="28" t="s">
        <v>188</v>
      </c>
      <c r="F53" s="28" t="s">
        <v>200</v>
      </c>
      <c r="G53" s="28" t="s">
        <v>187</v>
      </c>
      <c r="H53" s="28" t="s">
        <v>201</v>
      </c>
      <c r="I53" s="28" t="s">
        <v>202</v>
      </c>
      <c r="J53" s="28" t="s">
        <v>202</v>
      </c>
      <c r="K53" s="28" t="s">
        <v>193</v>
      </c>
      <c r="L53" s="28" t="s">
        <v>113</v>
      </c>
      <c r="M53" s="31"/>
      <c r="N53" s="31"/>
      <c r="O53" s="44">
        <v>14</v>
      </c>
      <c r="P53" s="44">
        <v>16</v>
      </c>
      <c r="Q53" s="44">
        <v>16</v>
      </c>
      <c r="R53" s="44">
        <v>16</v>
      </c>
      <c r="S53" s="44">
        <v>16</v>
      </c>
      <c r="T53" s="44">
        <v>16</v>
      </c>
      <c r="U53" s="44">
        <v>16</v>
      </c>
      <c r="V53" s="44">
        <v>16</v>
      </c>
      <c r="W53" s="23">
        <f t="shared" si="3"/>
        <v>126</v>
      </c>
    </row>
    <row r="54" spans="1:23" ht="18.75">
      <c r="A54" s="71"/>
      <c r="B54" s="71"/>
      <c r="C54" s="73"/>
      <c r="D54" s="28" t="s">
        <v>187</v>
      </c>
      <c r="E54" s="28" t="s">
        <v>188</v>
      </c>
      <c r="F54" s="28" t="s">
        <v>200</v>
      </c>
      <c r="G54" s="28" t="s">
        <v>215</v>
      </c>
      <c r="H54" s="28" t="s">
        <v>201</v>
      </c>
      <c r="I54" s="28" t="s">
        <v>202</v>
      </c>
      <c r="J54" s="28" t="s">
        <v>202</v>
      </c>
      <c r="K54" s="28" t="s">
        <v>193</v>
      </c>
      <c r="L54" s="28" t="s">
        <v>114</v>
      </c>
      <c r="M54" s="31"/>
      <c r="N54" s="31"/>
      <c r="O54" s="44">
        <v>245.4</v>
      </c>
      <c r="P54" s="44">
        <v>265.8</v>
      </c>
      <c r="Q54" s="44">
        <v>265.8</v>
      </c>
      <c r="R54" s="44">
        <v>265.8</v>
      </c>
      <c r="S54" s="44">
        <v>265.8</v>
      </c>
      <c r="T54" s="44">
        <v>265.8</v>
      </c>
      <c r="U54" s="44">
        <v>265.8</v>
      </c>
      <c r="V54" s="44">
        <v>265.8</v>
      </c>
      <c r="W54" s="23">
        <f t="shared" si="3"/>
        <v>2106</v>
      </c>
    </row>
    <row r="55" spans="1:23" ht="18.75">
      <c r="A55" s="71"/>
      <c r="B55" s="71"/>
      <c r="C55" s="73"/>
      <c r="D55" s="28" t="s">
        <v>187</v>
      </c>
      <c r="E55" s="28" t="s">
        <v>188</v>
      </c>
      <c r="F55" s="28" t="s">
        <v>200</v>
      </c>
      <c r="G55" s="28" t="s">
        <v>191</v>
      </c>
      <c r="H55" s="28" t="s">
        <v>201</v>
      </c>
      <c r="I55" s="28" t="s">
        <v>202</v>
      </c>
      <c r="J55" s="28" t="s">
        <v>202</v>
      </c>
      <c r="K55" s="28" t="s">
        <v>193</v>
      </c>
      <c r="L55" s="28" t="s">
        <v>110</v>
      </c>
      <c r="M55" s="31"/>
      <c r="N55" s="31"/>
      <c r="O55" s="44">
        <v>717</v>
      </c>
      <c r="P55" s="44">
        <v>725</v>
      </c>
      <c r="Q55" s="44">
        <v>725</v>
      </c>
      <c r="R55" s="44">
        <v>725</v>
      </c>
      <c r="S55" s="44">
        <v>725</v>
      </c>
      <c r="T55" s="44">
        <v>725</v>
      </c>
      <c r="U55" s="44">
        <v>725</v>
      </c>
      <c r="V55" s="44">
        <v>725</v>
      </c>
      <c r="W55" s="23">
        <f t="shared" si="3"/>
        <v>5792</v>
      </c>
    </row>
    <row r="56" spans="1:23" ht="18.75">
      <c r="A56" s="71"/>
      <c r="B56" s="71"/>
      <c r="C56" s="73"/>
      <c r="D56" s="28" t="s">
        <v>187</v>
      </c>
      <c r="E56" s="28" t="s">
        <v>188</v>
      </c>
      <c r="F56" s="28" t="s">
        <v>200</v>
      </c>
      <c r="G56" s="28" t="s">
        <v>202</v>
      </c>
      <c r="H56" s="28" t="s">
        <v>201</v>
      </c>
      <c r="I56" s="28" t="s">
        <v>202</v>
      </c>
      <c r="J56" s="28" t="s">
        <v>202</v>
      </c>
      <c r="K56" s="28" t="s">
        <v>193</v>
      </c>
      <c r="L56" s="28" t="s">
        <v>116</v>
      </c>
      <c r="M56" s="31"/>
      <c r="N56" s="31"/>
      <c r="O56" s="44">
        <v>4</v>
      </c>
      <c r="P56" s="44">
        <v>4</v>
      </c>
      <c r="Q56" s="44">
        <v>4</v>
      </c>
      <c r="R56" s="44">
        <v>4</v>
      </c>
      <c r="S56" s="44">
        <v>4</v>
      </c>
      <c r="T56" s="44">
        <v>4</v>
      </c>
      <c r="U56" s="44">
        <v>4</v>
      </c>
      <c r="V56" s="44">
        <v>4</v>
      </c>
      <c r="W56" s="23">
        <f t="shared" si="3"/>
        <v>32</v>
      </c>
    </row>
    <row r="57" spans="1:23" ht="18.75">
      <c r="A57" s="65"/>
      <c r="B57" s="65"/>
      <c r="C57" s="74"/>
      <c r="D57" s="28" t="s">
        <v>187</v>
      </c>
      <c r="E57" s="28" t="s">
        <v>188</v>
      </c>
      <c r="F57" s="28" t="s">
        <v>200</v>
      </c>
      <c r="G57" s="28" t="s">
        <v>219</v>
      </c>
      <c r="H57" s="28" t="s">
        <v>201</v>
      </c>
      <c r="I57" s="28" t="s">
        <v>202</v>
      </c>
      <c r="J57" s="28" t="s">
        <v>202</v>
      </c>
      <c r="K57" s="28" t="s">
        <v>193</v>
      </c>
      <c r="L57" s="28" t="s">
        <v>117</v>
      </c>
      <c r="M57" s="31"/>
      <c r="N57" s="31"/>
      <c r="O57" s="44">
        <v>6</v>
      </c>
      <c r="P57" s="44">
        <v>6</v>
      </c>
      <c r="Q57" s="44">
        <v>6</v>
      </c>
      <c r="R57" s="44">
        <v>6</v>
      </c>
      <c r="S57" s="44">
        <v>6</v>
      </c>
      <c r="T57" s="44">
        <v>6</v>
      </c>
      <c r="U57" s="44">
        <v>6</v>
      </c>
      <c r="V57" s="44">
        <v>6</v>
      </c>
      <c r="W57" s="23">
        <f t="shared" si="3"/>
        <v>48</v>
      </c>
    </row>
    <row r="58" spans="1:23" ht="15.75" customHeight="1">
      <c r="A58" s="72" t="s">
        <v>203</v>
      </c>
      <c r="B58" s="64" t="s">
        <v>47</v>
      </c>
      <c r="C58" s="72" t="s">
        <v>53</v>
      </c>
      <c r="D58" s="30"/>
      <c r="E58" s="30"/>
      <c r="F58" s="30"/>
      <c r="G58" s="30"/>
      <c r="H58" s="30"/>
      <c r="I58" s="30"/>
      <c r="J58" s="30"/>
      <c r="K58" s="30"/>
      <c r="L58" s="30"/>
      <c r="M58" s="31">
        <v>2879.5</v>
      </c>
      <c r="N58" s="31">
        <v>4163.2</v>
      </c>
      <c r="O58" s="44">
        <f aca="true" t="shared" si="24" ref="O58:V58">SUM(O59:O67)</f>
        <v>4821.5</v>
      </c>
      <c r="P58" s="44">
        <f t="shared" si="24"/>
        <v>4985</v>
      </c>
      <c r="Q58" s="44">
        <f t="shared" si="24"/>
        <v>4683.9</v>
      </c>
      <c r="R58" s="44">
        <f t="shared" si="24"/>
        <v>4683.9</v>
      </c>
      <c r="S58" s="44">
        <f t="shared" si="24"/>
        <v>4683.9</v>
      </c>
      <c r="T58" s="44">
        <f t="shared" si="24"/>
        <v>4683.9</v>
      </c>
      <c r="U58" s="44">
        <f t="shared" si="24"/>
        <v>4683.9</v>
      </c>
      <c r="V58" s="44">
        <f t="shared" si="24"/>
        <v>4683.9</v>
      </c>
      <c r="W58" s="23">
        <f t="shared" si="3"/>
        <v>37909.9</v>
      </c>
    </row>
    <row r="59" spans="1:23" ht="18.75">
      <c r="A59" s="73"/>
      <c r="B59" s="71"/>
      <c r="C59" s="73"/>
      <c r="D59" s="30" t="s">
        <v>187</v>
      </c>
      <c r="E59" s="30" t="s">
        <v>188</v>
      </c>
      <c r="F59" s="30" t="s">
        <v>205</v>
      </c>
      <c r="G59" s="30" t="s">
        <v>188</v>
      </c>
      <c r="H59" s="30" t="s">
        <v>206</v>
      </c>
      <c r="I59" s="30" t="s">
        <v>191</v>
      </c>
      <c r="J59" s="30" t="s">
        <v>207</v>
      </c>
      <c r="K59" s="28" t="s">
        <v>193</v>
      </c>
      <c r="L59" s="28" t="s">
        <v>112</v>
      </c>
      <c r="M59" s="31"/>
      <c r="N59" s="31"/>
      <c r="O59" s="44">
        <v>3707</v>
      </c>
      <c r="P59" s="44">
        <v>3857.8</v>
      </c>
      <c r="Q59" s="44">
        <v>3656.7</v>
      </c>
      <c r="R59" s="44">
        <v>3656.7</v>
      </c>
      <c r="S59" s="44">
        <v>3656.7</v>
      </c>
      <c r="T59" s="44">
        <v>3656.7</v>
      </c>
      <c r="U59" s="44">
        <v>3656.7</v>
      </c>
      <c r="V59" s="44">
        <v>3656.7</v>
      </c>
      <c r="W59" s="23">
        <f t="shared" si="3"/>
        <v>29505.000000000004</v>
      </c>
    </row>
    <row r="60" spans="1:23" ht="18.75">
      <c r="A60" s="73"/>
      <c r="B60" s="71"/>
      <c r="C60" s="73"/>
      <c r="D60" s="30" t="s">
        <v>187</v>
      </c>
      <c r="E60" s="30" t="s">
        <v>188</v>
      </c>
      <c r="F60" s="30" t="s">
        <v>205</v>
      </c>
      <c r="G60" s="30" t="s">
        <v>187</v>
      </c>
      <c r="H60" s="30" t="s">
        <v>206</v>
      </c>
      <c r="I60" s="30" t="s">
        <v>191</v>
      </c>
      <c r="J60" s="30" t="s">
        <v>207</v>
      </c>
      <c r="K60" s="28" t="s">
        <v>193</v>
      </c>
      <c r="L60" s="28" t="s">
        <v>113</v>
      </c>
      <c r="M60" s="31"/>
      <c r="N60" s="31"/>
      <c r="O60" s="44">
        <v>20</v>
      </c>
      <c r="P60" s="44">
        <v>20</v>
      </c>
      <c r="Q60" s="44">
        <v>30</v>
      </c>
      <c r="R60" s="44">
        <v>30</v>
      </c>
      <c r="S60" s="44">
        <v>30</v>
      </c>
      <c r="T60" s="44">
        <v>30</v>
      </c>
      <c r="U60" s="44">
        <v>30</v>
      </c>
      <c r="V60" s="44">
        <v>30</v>
      </c>
      <c r="W60" s="23">
        <f t="shared" si="3"/>
        <v>220</v>
      </c>
    </row>
    <row r="61" spans="1:23" ht="18.75">
      <c r="A61" s="73"/>
      <c r="B61" s="71"/>
      <c r="C61" s="73"/>
      <c r="D61" s="30" t="s">
        <v>187</v>
      </c>
      <c r="E61" s="30" t="s">
        <v>188</v>
      </c>
      <c r="F61" s="30" t="s">
        <v>205</v>
      </c>
      <c r="G61" s="30" t="s">
        <v>215</v>
      </c>
      <c r="H61" s="30" t="s">
        <v>206</v>
      </c>
      <c r="I61" s="30" t="s">
        <v>191</v>
      </c>
      <c r="J61" s="30" t="s">
        <v>207</v>
      </c>
      <c r="K61" s="28" t="s">
        <v>193</v>
      </c>
      <c r="L61" s="28" t="s">
        <v>114</v>
      </c>
      <c r="M61" s="31"/>
      <c r="N61" s="31"/>
      <c r="O61" s="44">
        <v>251</v>
      </c>
      <c r="P61" s="44">
        <v>287</v>
      </c>
      <c r="Q61" s="44">
        <v>285</v>
      </c>
      <c r="R61" s="44">
        <v>243</v>
      </c>
      <c r="S61" s="44">
        <v>243</v>
      </c>
      <c r="T61" s="44">
        <v>243</v>
      </c>
      <c r="U61" s="44">
        <v>243</v>
      </c>
      <c r="V61" s="44">
        <v>243</v>
      </c>
      <c r="W61" s="23">
        <f t="shared" si="3"/>
        <v>2038</v>
      </c>
    </row>
    <row r="62" spans="1:23" ht="18.75">
      <c r="A62" s="73"/>
      <c r="B62" s="71"/>
      <c r="C62" s="73"/>
      <c r="D62" s="30" t="s">
        <v>187</v>
      </c>
      <c r="E62" s="30" t="s">
        <v>188</v>
      </c>
      <c r="F62" s="30" t="s">
        <v>205</v>
      </c>
      <c r="G62" s="30" t="s">
        <v>191</v>
      </c>
      <c r="H62" s="30" t="s">
        <v>206</v>
      </c>
      <c r="I62" s="30" t="s">
        <v>191</v>
      </c>
      <c r="J62" s="30" t="s">
        <v>207</v>
      </c>
      <c r="K62" s="28" t="s">
        <v>193</v>
      </c>
      <c r="L62" s="28" t="s">
        <v>110</v>
      </c>
      <c r="M62" s="31"/>
      <c r="N62" s="31"/>
      <c r="O62" s="44">
        <v>610</v>
      </c>
      <c r="P62" s="44">
        <v>581.7</v>
      </c>
      <c r="Q62" s="44">
        <v>693.7</v>
      </c>
      <c r="R62" s="44">
        <v>722.7</v>
      </c>
      <c r="S62" s="44">
        <v>722.7</v>
      </c>
      <c r="T62" s="44">
        <v>722.7</v>
      </c>
      <c r="U62" s="44">
        <v>722.7</v>
      </c>
      <c r="V62" s="44">
        <v>722.7</v>
      </c>
      <c r="W62" s="23">
        <f t="shared" si="3"/>
        <v>5498.9</v>
      </c>
    </row>
    <row r="63" spans="1:23" ht="18.75">
      <c r="A63" s="73"/>
      <c r="B63" s="71"/>
      <c r="C63" s="73"/>
      <c r="D63" s="30" t="s">
        <v>187</v>
      </c>
      <c r="E63" s="30" t="s">
        <v>188</v>
      </c>
      <c r="F63" s="30" t="s">
        <v>205</v>
      </c>
      <c r="G63" s="30" t="s">
        <v>202</v>
      </c>
      <c r="H63" s="30" t="s">
        <v>206</v>
      </c>
      <c r="I63" s="30" t="s">
        <v>191</v>
      </c>
      <c r="J63" s="30" t="s">
        <v>207</v>
      </c>
      <c r="K63" s="28" t="s">
        <v>193</v>
      </c>
      <c r="L63" s="28" t="s">
        <v>116</v>
      </c>
      <c r="M63" s="31"/>
      <c r="N63" s="31"/>
      <c r="O63" s="44">
        <v>10.5</v>
      </c>
      <c r="P63" s="44">
        <v>10.5</v>
      </c>
      <c r="Q63" s="44">
        <v>10.5</v>
      </c>
      <c r="R63" s="44">
        <v>10.5</v>
      </c>
      <c r="S63" s="44">
        <v>10.5</v>
      </c>
      <c r="T63" s="44">
        <v>10.5</v>
      </c>
      <c r="U63" s="44">
        <v>10.5</v>
      </c>
      <c r="V63" s="44">
        <v>10.5</v>
      </c>
      <c r="W63" s="23">
        <f t="shared" si="3"/>
        <v>84</v>
      </c>
    </row>
    <row r="64" spans="1:23" ht="18.75">
      <c r="A64" s="73"/>
      <c r="B64" s="71"/>
      <c r="C64" s="73"/>
      <c r="D64" s="30" t="s">
        <v>187</v>
      </c>
      <c r="E64" s="30" t="s">
        <v>188</v>
      </c>
      <c r="F64" s="30" t="s">
        <v>205</v>
      </c>
      <c r="G64" s="30" t="s">
        <v>219</v>
      </c>
      <c r="H64" s="30" t="s">
        <v>206</v>
      </c>
      <c r="I64" s="30" t="s">
        <v>191</v>
      </c>
      <c r="J64" s="30" t="s">
        <v>207</v>
      </c>
      <c r="K64" s="28" t="s">
        <v>193</v>
      </c>
      <c r="L64" s="28" t="s">
        <v>117</v>
      </c>
      <c r="M64" s="31"/>
      <c r="N64" s="31"/>
      <c r="O64" s="44">
        <v>8</v>
      </c>
      <c r="P64" s="44">
        <v>8</v>
      </c>
      <c r="Q64" s="44">
        <v>8</v>
      </c>
      <c r="R64" s="44">
        <v>21</v>
      </c>
      <c r="S64" s="44">
        <v>21</v>
      </c>
      <c r="T64" s="44">
        <v>21</v>
      </c>
      <c r="U64" s="44">
        <v>21</v>
      </c>
      <c r="V64" s="44">
        <v>21</v>
      </c>
      <c r="W64" s="23">
        <f t="shared" si="3"/>
        <v>129</v>
      </c>
    </row>
    <row r="65" spans="1:23" ht="18.75">
      <c r="A65" s="73"/>
      <c r="B65" s="71"/>
      <c r="C65" s="73"/>
      <c r="D65" s="30" t="s">
        <v>187</v>
      </c>
      <c r="E65" s="30" t="s">
        <v>188</v>
      </c>
      <c r="F65" s="30" t="s">
        <v>205</v>
      </c>
      <c r="G65" s="30" t="s">
        <v>219</v>
      </c>
      <c r="H65" s="30" t="s">
        <v>206</v>
      </c>
      <c r="I65" s="30" t="s">
        <v>221</v>
      </c>
      <c r="J65" s="30" t="s">
        <v>202</v>
      </c>
      <c r="K65" s="28" t="s">
        <v>118</v>
      </c>
      <c r="L65" s="28" t="s">
        <v>113</v>
      </c>
      <c r="M65" s="31"/>
      <c r="N65" s="31"/>
      <c r="O65" s="44">
        <v>68</v>
      </c>
      <c r="P65" s="44">
        <v>77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23">
        <f t="shared" si="3"/>
        <v>145</v>
      </c>
    </row>
    <row r="66" spans="1:23" ht="18.75">
      <c r="A66" s="73"/>
      <c r="B66" s="71"/>
      <c r="C66" s="73"/>
      <c r="D66" s="30" t="s">
        <v>187</v>
      </c>
      <c r="E66" s="30" t="s">
        <v>188</v>
      </c>
      <c r="F66" s="30" t="s">
        <v>205</v>
      </c>
      <c r="G66" s="30" t="s">
        <v>219</v>
      </c>
      <c r="H66" s="30" t="s">
        <v>206</v>
      </c>
      <c r="I66" s="30" t="s">
        <v>221</v>
      </c>
      <c r="J66" s="30" t="s">
        <v>202</v>
      </c>
      <c r="K66" s="28" t="s">
        <v>118</v>
      </c>
      <c r="L66" s="28" t="s">
        <v>110</v>
      </c>
      <c r="M66" s="31"/>
      <c r="N66" s="31"/>
      <c r="O66" s="44">
        <v>18</v>
      </c>
      <c r="P66" s="44">
        <v>43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23">
        <f t="shared" si="3"/>
        <v>61</v>
      </c>
    </row>
    <row r="67" spans="1:23" ht="18.75">
      <c r="A67" s="73"/>
      <c r="B67" s="71"/>
      <c r="C67" s="73"/>
      <c r="D67" s="30" t="s">
        <v>187</v>
      </c>
      <c r="E67" s="30" t="s">
        <v>188</v>
      </c>
      <c r="F67" s="30" t="s">
        <v>205</v>
      </c>
      <c r="G67" s="30" t="s">
        <v>221</v>
      </c>
      <c r="H67" s="30" t="s">
        <v>206</v>
      </c>
      <c r="I67" s="30" t="s">
        <v>191</v>
      </c>
      <c r="J67" s="30" t="s">
        <v>207</v>
      </c>
      <c r="K67" s="28" t="s">
        <v>130</v>
      </c>
      <c r="L67" s="28" t="s">
        <v>110</v>
      </c>
      <c r="M67" s="31"/>
      <c r="N67" s="31"/>
      <c r="O67" s="44">
        <v>129</v>
      </c>
      <c r="P67" s="44">
        <v>100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23">
        <f t="shared" si="3"/>
        <v>229</v>
      </c>
    </row>
    <row r="68" spans="1:23" ht="15.75">
      <c r="A68" s="64" t="s">
        <v>208</v>
      </c>
      <c r="B68" s="75" t="s">
        <v>209</v>
      </c>
      <c r="C68" s="29" t="s">
        <v>168</v>
      </c>
      <c r="D68" s="25"/>
      <c r="E68" s="25"/>
      <c r="F68" s="25"/>
      <c r="G68" s="25"/>
      <c r="H68" s="25"/>
      <c r="I68" s="25"/>
      <c r="J68" s="25"/>
      <c r="K68" s="25"/>
      <c r="L68" s="25"/>
      <c r="M68" s="31" t="e">
        <f>SUM(M69:M89)</f>
        <v>#REF!</v>
      </c>
      <c r="N68" s="31" t="e">
        <f aca="true" t="shared" si="25" ref="N68:V68">SUM(N69:N89)</f>
        <v>#REF!</v>
      </c>
      <c r="O68" s="44">
        <f t="shared" si="25"/>
        <v>691684.3999999999</v>
      </c>
      <c r="P68" s="44">
        <f t="shared" si="25"/>
        <v>562899</v>
      </c>
      <c r="Q68" s="44">
        <f t="shared" si="25"/>
        <v>582390.2</v>
      </c>
      <c r="R68" s="44">
        <f t="shared" si="25"/>
        <v>276132.1</v>
      </c>
      <c r="S68" s="44">
        <f t="shared" si="25"/>
        <v>276132.1</v>
      </c>
      <c r="T68" s="44">
        <f t="shared" si="25"/>
        <v>276132.1</v>
      </c>
      <c r="U68" s="44">
        <f t="shared" si="25"/>
        <v>276132.1</v>
      </c>
      <c r="V68" s="44">
        <f t="shared" si="25"/>
        <v>276132.1</v>
      </c>
      <c r="W68" s="23">
        <f t="shared" si="3"/>
        <v>3217634.1</v>
      </c>
    </row>
    <row r="69" spans="1:23" ht="47.25">
      <c r="A69" s="71"/>
      <c r="B69" s="76"/>
      <c r="C69" s="9" t="s">
        <v>210</v>
      </c>
      <c r="D69" s="17"/>
      <c r="E69" s="17"/>
      <c r="F69" s="17"/>
      <c r="G69" s="17"/>
      <c r="H69" s="17"/>
      <c r="I69" s="17"/>
      <c r="J69" s="17"/>
      <c r="K69" s="17"/>
      <c r="L69" s="17"/>
      <c r="M69" s="21" t="e">
        <f>M93+M94+#REF!+M107+M108+M139+M140+M105+M106+M34</f>
        <v>#REF!</v>
      </c>
      <c r="N69" s="21" t="e">
        <f>N93+N94+#REF!+N107+N108+N139+N140+N105+N106+N34</f>
        <v>#REF!</v>
      </c>
      <c r="O69" s="43">
        <f aca="true" t="shared" si="26" ref="O69:V69">O93+O94+O107+O108+O139+O140+O105+O106+O171</f>
        <v>550442.2</v>
      </c>
      <c r="P69" s="43">
        <f t="shared" si="26"/>
        <v>416636.1</v>
      </c>
      <c r="Q69" s="43">
        <f t="shared" si="26"/>
        <v>442366.1</v>
      </c>
      <c r="R69" s="43">
        <f t="shared" si="26"/>
        <v>150647.09999999998</v>
      </c>
      <c r="S69" s="43">
        <f t="shared" si="26"/>
        <v>150647.09999999998</v>
      </c>
      <c r="T69" s="43">
        <f t="shared" si="26"/>
        <v>150647.09999999998</v>
      </c>
      <c r="U69" s="43">
        <f t="shared" si="26"/>
        <v>150647.09999999998</v>
      </c>
      <c r="V69" s="43">
        <f t="shared" si="26"/>
        <v>150647.09999999998</v>
      </c>
      <c r="W69" s="23">
        <f t="shared" si="3"/>
        <v>2162679.9000000004</v>
      </c>
    </row>
    <row r="70" spans="1:23" ht="47.25">
      <c r="A70" s="71"/>
      <c r="B70" s="76"/>
      <c r="C70" s="9" t="s">
        <v>211</v>
      </c>
      <c r="D70" s="17"/>
      <c r="E70" s="17"/>
      <c r="F70" s="17"/>
      <c r="G70" s="17"/>
      <c r="H70" s="17"/>
      <c r="I70" s="17"/>
      <c r="J70" s="17"/>
      <c r="K70" s="17"/>
      <c r="L70" s="17"/>
      <c r="M70" s="21">
        <f>M119+M51</f>
        <v>2757</v>
      </c>
      <c r="N70" s="21">
        <f>N119+N51</f>
        <v>4310</v>
      </c>
      <c r="O70" s="43">
        <f>O119</f>
        <v>0</v>
      </c>
      <c r="P70" s="43">
        <f aca="true" t="shared" si="27" ref="P70:V70">P119</f>
        <v>0</v>
      </c>
      <c r="Q70" s="43">
        <f t="shared" si="27"/>
        <v>0</v>
      </c>
      <c r="R70" s="43">
        <f t="shared" si="27"/>
        <v>0</v>
      </c>
      <c r="S70" s="43">
        <f t="shared" si="27"/>
        <v>0</v>
      </c>
      <c r="T70" s="43">
        <f t="shared" si="27"/>
        <v>0</v>
      </c>
      <c r="U70" s="43">
        <f t="shared" si="27"/>
        <v>0</v>
      </c>
      <c r="V70" s="43">
        <f t="shared" si="27"/>
        <v>0</v>
      </c>
      <c r="W70" s="23">
        <f t="shared" si="3"/>
        <v>0</v>
      </c>
    </row>
    <row r="71" spans="1:23" ht="105" customHeight="1">
      <c r="A71" s="71"/>
      <c r="B71" s="76"/>
      <c r="C71" s="9" t="s">
        <v>169</v>
      </c>
      <c r="D71" s="17"/>
      <c r="E71" s="17"/>
      <c r="F71" s="17"/>
      <c r="G71" s="17"/>
      <c r="H71" s="17"/>
      <c r="I71" s="17"/>
      <c r="J71" s="17"/>
      <c r="K71" s="17"/>
      <c r="L71" s="17"/>
      <c r="M71" s="21">
        <f>M120+M58</f>
        <v>2879.5</v>
      </c>
      <c r="N71" s="21">
        <f>N120+N58</f>
        <v>4163.2</v>
      </c>
      <c r="O71" s="43">
        <f>O120</f>
        <v>0</v>
      </c>
      <c r="P71" s="43">
        <f aca="true" t="shared" si="28" ref="P71:V71">P120</f>
        <v>0</v>
      </c>
      <c r="Q71" s="43">
        <f t="shared" si="28"/>
        <v>0</v>
      </c>
      <c r="R71" s="43">
        <f t="shared" si="28"/>
        <v>0</v>
      </c>
      <c r="S71" s="43">
        <f t="shared" si="28"/>
        <v>0</v>
      </c>
      <c r="T71" s="43">
        <f t="shared" si="28"/>
        <v>0</v>
      </c>
      <c r="U71" s="43">
        <f t="shared" si="28"/>
        <v>0</v>
      </c>
      <c r="V71" s="43">
        <f t="shared" si="28"/>
        <v>0</v>
      </c>
      <c r="W71" s="23">
        <f t="shared" si="3"/>
        <v>0</v>
      </c>
    </row>
    <row r="72" spans="1:23" ht="47.25">
      <c r="A72" s="71"/>
      <c r="B72" s="76"/>
      <c r="C72" s="9" t="s">
        <v>170</v>
      </c>
      <c r="D72" s="17"/>
      <c r="E72" s="17"/>
      <c r="F72" s="17"/>
      <c r="G72" s="17"/>
      <c r="H72" s="17"/>
      <c r="I72" s="17"/>
      <c r="J72" s="17"/>
      <c r="K72" s="17"/>
      <c r="L72" s="17"/>
      <c r="M72" s="21">
        <f aca="true" t="shared" si="29" ref="M72:V79">M121</f>
        <v>174.8</v>
      </c>
      <c r="N72" s="21">
        <f t="shared" si="29"/>
        <v>0</v>
      </c>
      <c r="O72" s="43">
        <f t="shared" si="29"/>
        <v>0</v>
      </c>
      <c r="P72" s="43">
        <f t="shared" si="29"/>
        <v>0</v>
      </c>
      <c r="Q72" s="43">
        <f t="shared" si="29"/>
        <v>0</v>
      </c>
      <c r="R72" s="43">
        <f t="shared" si="29"/>
        <v>0</v>
      </c>
      <c r="S72" s="43">
        <f t="shared" si="29"/>
        <v>0</v>
      </c>
      <c r="T72" s="43">
        <f t="shared" si="29"/>
        <v>0</v>
      </c>
      <c r="U72" s="43">
        <f t="shared" si="29"/>
        <v>0</v>
      </c>
      <c r="V72" s="43">
        <f t="shared" si="29"/>
        <v>0</v>
      </c>
      <c r="W72" s="23">
        <f t="shared" si="3"/>
        <v>0</v>
      </c>
    </row>
    <row r="73" spans="1:23" ht="47.25">
      <c r="A73" s="71"/>
      <c r="B73" s="76"/>
      <c r="C73" s="9" t="s">
        <v>171</v>
      </c>
      <c r="D73" s="17"/>
      <c r="E73" s="17"/>
      <c r="F73" s="17"/>
      <c r="G73" s="17"/>
      <c r="H73" s="17"/>
      <c r="I73" s="17"/>
      <c r="J73" s="17"/>
      <c r="K73" s="17"/>
      <c r="L73" s="17"/>
      <c r="M73" s="21">
        <f t="shared" si="29"/>
        <v>0</v>
      </c>
      <c r="N73" s="21">
        <f t="shared" si="29"/>
        <v>0</v>
      </c>
      <c r="O73" s="43">
        <f t="shared" si="29"/>
        <v>0</v>
      </c>
      <c r="P73" s="43">
        <f t="shared" si="29"/>
        <v>0</v>
      </c>
      <c r="Q73" s="43">
        <f t="shared" si="29"/>
        <v>0</v>
      </c>
      <c r="R73" s="43">
        <f t="shared" si="29"/>
        <v>0</v>
      </c>
      <c r="S73" s="43">
        <f t="shared" si="29"/>
        <v>0</v>
      </c>
      <c r="T73" s="43">
        <f t="shared" si="29"/>
        <v>0</v>
      </c>
      <c r="U73" s="43">
        <f t="shared" si="29"/>
        <v>0</v>
      </c>
      <c r="V73" s="43">
        <f t="shared" si="29"/>
        <v>0</v>
      </c>
      <c r="W73" s="23">
        <f t="shared" si="3"/>
        <v>0</v>
      </c>
    </row>
    <row r="74" spans="1:23" ht="47.25">
      <c r="A74" s="71"/>
      <c r="B74" s="76"/>
      <c r="C74" s="9" t="s">
        <v>172</v>
      </c>
      <c r="D74" s="17"/>
      <c r="E74" s="17"/>
      <c r="F74" s="17"/>
      <c r="G74" s="17"/>
      <c r="H74" s="17"/>
      <c r="I74" s="17"/>
      <c r="J74" s="17"/>
      <c r="K74" s="17"/>
      <c r="L74" s="17"/>
      <c r="M74" s="21">
        <f t="shared" si="29"/>
        <v>0</v>
      </c>
      <c r="N74" s="21">
        <f t="shared" si="29"/>
        <v>0</v>
      </c>
      <c r="O74" s="43">
        <f t="shared" si="29"/>
        <v>0</v>
      </c>
      <c r="P74" s="43">
        <f t="shared" si="29"/>
        <v>0</v>
      </c>
      <c r="Q74" s="43">
        <f t="shared" si="29"/>
        <v>0</v>
      </c>
      <c r="R74" s="43">
        <f t="shared" si="29"/>
        <v>0</v>
      </c>
      <c r="S74" s="43">
        <f t="shared" si="29"/>
        <v>0</v>
      </c>
      <c r="T74" s="43">
        <f t="shared" si="29"/>
        <v>0</v>
      </c>
      <c r="U74" s="43">
        <f t="shared" si="29"/>
        <v>0</v>
      </c>
      <c r="V74" s="43">
        <f t="shared" si="29"/>
        <v>0</v>
      </c>
      <c r="W74" s="23">
        <f t="shared" si="3"/>
        <v>0</v>
      </c>
    </row>
    <row r="75" spans="1:23" ht="94.5">
      <c r="A75" s="71"/>
      <c r="B75" s="76"/>
      <c r="C75" s="9" t="s">
        <v>173</v>
      </c>
      <c r="D75" s="17"/>
      <c r="E75" s="17"/>
      <c r="F75" s="17"/>
      <c r="G75" s="17"/>
      <c r="H75" s="17"/>
      <c r="I75" s="17"/>
      <c r="J75" s="17"/>
      <c r="K75" s="17"/>
      <c r="L75" s="17"/>
      <c r="M75" s="21">
        <f t="shared" si="29"/>
        <v>0</v>
      </c>
      <c r="N75" s="21">
        <f t="shared" si="29"/>
        <v>0</v>
      </c>
      <c r="O75" s="43">
        <f t="shared" si="29"/>
        <v>0</v>
      </c>
      <c r="P75" s="43">
        <f t="shared" si="29"/>
        <v>0</v>
      </c>
      <c r="Q75" s="43">
        <f t="shared" si="29"/>
        <v>0</v>
      </c>
      <c r="R75" s="43">
        <f t="shared" si="29"/>
        <v>0</v>
      </c>
      <c r="S75" s="43">
        <f t="shared" si="29"/>
        <v>0</v>
      </c>
      <c r="T75" s="43">
        <f t="shared" si="29"/>
        <v>0</v>
      </c>
      <c r="U75" s="43">
        <f t="shared" si="29"/>
        <v>0</v>
      </c>
      <c r="V75" s="43">
        <f t="shared" si="29"/>
        <v>0</v>
      </c>
      <c r="W75" s="23">
        <f t="shared" si="3"/>
        <v>0</v>
      </c>
    </row>
    <row r="76" spans="1:23" ht="31.5">
      <c r="A76" s="71"/>
      <c r="B76" s="76"/>
      <c r="C76" s="9" t="s">
        <v>45</v>
      </c>
      <c r="D76" s="17"/>
      <c r="E76" s="17"/>
      <c r="F76" s="17"/>
      <c r="G76" s="17"/>
      <c r="H76" s="17"/>
      <c r="I76" s="17"/>
      <c r="J76" s="17"/>
      <c r="K76" s="17"/>
      <c r="L76" s="17"/>
      <c r="M76" s="21">
        <f>M125+M44+M180</f>
        <v>6075.5</v>
      </c>
      <c r="N76" s="21">
        <f>N125+N44+N180</f>
        <v>6111.2</v>
      </c>
      <c r="O76" s="43">
        <f aca="true" t="shared" si="30" ref="O76:V76">O125+O168</f>
        <v>1000</v>
      </c>
      <c r="P76" s="43">
        <f t="shared" si="30"/>
        <v>0</v>
      </c>
      <c r="Q76" s="43">
        <f t="shared" si="30"/>
        <v>0</v>
      </c>
      <c r="R76" s="43">
        <f t="shared" si="30"/>
        <v>0</v>
      </c>
      <c r="S76" s="43">
        <f t="shared" si="30"/>
        <v>0</v>
      </c>
      <c r="T76" s="43">
        <f t="shared" si="30"/>
        <v>0</v>
      </c>
      <c r="U76" s="43">
        <f t="shared" si="30"/>
        <v>0</v>
      </c>
      <c r="V76" s="43">
        <f t="shared" si="30"/>
        <v>0</v>
      </c>
      <c r="W76" s="23">
        <f t="shared" si="3"/>
        <v>1000</v>
      </c>
    </row>
    <row r="77" spans="1:23" ht="63">
      <c r="A77" s="71"/>
      <c r="B77" s="76"/>
      <c r="C77" s="9" t="s">
        <v>174</v>
      </c>
      <c r="D77" s="17"/>
      <c r="E77" s="17"/>
      <c r="F77" s="17"/>
      <c r="G77" s="17"/>
      <c r="H77" s="17"/>
      <c r="I77" s="17"/>
      <c r="J77" s="17"/>
      <c r="K77" s="17"/>
      <c r="L77" s="17"/>
      <c r="M77" s="21">
        <f t="shared" si="29"/>
        <v>480</v>
      </c>
      <c r="N77" s="21">
        <f t="shared" si="29"/>
        <v>0</v>
      </c>
      <c r="O77" s="43">
        <f t="shared" si="29"/>
        <v>0</v>
      </c>
      <c r="P77" s="43">
        <f t="shared" si="29"/>
        <v>0</v>
      </c>
      <c r="Q77" s="43">
        <f t="shared" si="29"/>
        <v>0</v>
      </c>
      <c r="R77" s="43">
        <f t="shared" si="29"/>
        <v>0</v>
      </c>
      <c r="S77" s="43">
        <f t="shared" si="29"/>
        <v>0</v>
      </c>
      <c r="T77" s="43">
        <f t="shared" si="29"/>
        <v>0</v>
      </c>
      <c r="U77" s="43">
        <f t="shared" si="29"/>
        <v>0</v>
      </c>
      <c r="V77" s="43">
        <f t="shared" si="29"/>
        <v>0</v>
      </c>
      <c r="W77" s="23">
        <f aca="true" t="shared" si="31" ref="W77:W140">SUM(O77:V77)</f>
        <v>0</v>
      </c>
    </row>
    <row r="78" spans="1:23" ht="75" customHeight="1">
      <c r="A78" s="71"/>
      <c r="B78" s="76"/>
      <c r="C78" s="9" t="s">
        <v>183</v>
      </c>
      <c r="D78" s="17"/>
      <c r="E78" s="17"/>
      <c r="F78" s="17"/>
      <c r="G78" s="17"/>
      <c r="H78" s="17"/>
      <c r="I78" s="17"/>
      <c r="J78" s="17"/>
      <c r="K78" s="17"/>
      <c r="L78" s="17"/>
      <c r="M78" s="21">
        <f t="shared" si="29"/>
        <v>0</v>
      </c>
      <c r="N78" s="21">
        <f t="shared" si="29"/>
        <v>0</v>
      </c>
      <c r="O78" s="43">
        <f t="shared" si="29"/>
        <v>0</v>
      </c>
      <c r="P78" s="43">
        <f t="shared" si="29"/>
        <v>0</v>
      </c>
      <c r="Q78" s="43">
        <f t="shared" si="29"/>
        <v>0</v>
      </c>
      <c r="R78" s="43">
        <f t="shared" si="29"/>
        <v>0</v>
      </c>
      <c r="S78" s="43">
        <f t="shared" si="29"/>
        <v>0</v>
      </c>
      <c r="T78" s="43">
        <f t="shared" si="29"/>
        <v>0</v>
      </c>
      <c r="U78" s="43">
        <f t="shared" si="29"/>
        <v>0</v>
      </c>
      <c r="V78" s="43">
        <f t="shared" si="29"/>
        <v>0</v>
      </c>
      <c r="W78" s="23">
        <f t="shared" si="31"/>
        <v>0</v>
      </c>
    </row>
    <row r="79" spans="1:23" ht="47.25">
      <c r="A79" s="71"/>
      <c r="B79" s="76"/>
      <c r="C79" s="9" t="s">
        <v>132</v>
      </c>
      <c r="D79" s="17"/>
      <c r="E79" s="17"/>
      <c r="F79" s="17"/>
      <c r="G79" s="17"/>
      <c r="H79" s="17"/>
      <c r="I79" s="17"/>
      <c r="J79" s="17"/>
      <c r="K79" s="17"/>
      <c r="L79" s="17"/>
      <c r="M79" s="21">
        <f t="shared" si="29"/>
        <v>1200</v>
      </c>
      <c r="N79" s="21">
        <f t="shared" si="29"/>
        <v>1221.8</v>
      </c>
      <c r="O79" s="43">
        <f t="shared" si="29"/>
        <v>0</v>
      </c>
      <c r="P79" s="43">
        <f t="shared" si="29"/>
        <v>0</v>
      </c>
      <c r="Q79" s="43">
        <f t="shared" si="29"/>
        <v>0</v>
      </c>
      <c r="R79" s="43">
        <f t="shared" si="29"/>
        <v>0</v>
      </c>
      <c r="S79" s="43">
        <f t="shared" si="29"/>
        <v>0</v>
      </c>
      <c r="T79" s="43">
        <f t="shared" si="29"/>
        <v>0</v>
      </c>
      <c r="U79" s="43">
        <f t="shared" si="29"/>
        <v>0</v>
      </c>
      <c r="V79" s="43">
        <f t="shared" si="29"/>
        <v>0</v>
      </c>
      <c r="W79" s="23">
        <f t="shared" si="31"/>
        <v>0</v>
      </c>
    </row>
    <row r="80" spans="1:23" ht="63">
      <c r="A80" s="71"/>
      <c r="B80" s="76"/>
      <c r="C80" s="9" t="s">
        <v>175</v>
      </c>
      <c r="D80" s="17"/>
      <c r="E80" s="17"/>
      <c r="F80" s="17"/>
      <c r="G80" s="17"/>
      <c r="H80" s="17"/>
      <c r="I80" s="17"/>
      <c r="J80" s="17"/>
      <c r="K80" s="17"/>
      <c r="L80" s="17"/>
      <c r="M80" s="21" t="e">
        <f>#REF!+#REF!+M104+M129</f>
        <v>#REF!</v>
      </c>
      <c r="N80" s="21" t="e">
        <f>#REF!+#REF!+N104+N129</f>
        <v>#REF!</v>
      </c>
      <c r="O80" s="43">
        <f>O104+O129</f>
        <v>0</v>
      </c>
      <c r="P80" s="43">
        <f aca="true" t="shared" si="32" ref="P80:V80">P104+P129</f>
        <v>0</v>
      </c>
      <c r="Q80" s="43">
        <f t="shared" si="32"/>
        <v>0</v>
      </c>
      <c r="R80" s="43">
        <f t="shared" si="32"/>
        <v>0</v>
      </c>
      <c r="S80" s="43">
        <f t="shared" si="32"/>
        <v>0</v>
      </c>
      <c r="T80" s="43">
        <f t="shared" si="32"/>
        <v>0</v>
      </c>
      <c r="U80" s="43">
        <f t="shared" si="32"/>
        <v>0</v>
      </c>
      <c r="V80" s="43">
        <f t="shared" si="32"/>
        <v>0</v>
      </c>
      <c r="W80" s="23">
        <f t="shared" si="31"/>
        <v>0</v>
      </c>
    </row>
    <row r="81" spans="1:23" ht="47.25">
      <c r="A81" s="71"/>
      <c r="B81" s="76"/>
      <c r="C81" s="9" t="s">
        <v>176</v>
      </c>
      <c r="D81" s="17"/>
      <c r="E81" s="17"/>
      <c r="F81" s="17"/>
      <c r="G81" s="17"/>
      <c r="H81" s="17"/>
      <c r="I81" s="17"/>
      <c r="J81" s="17"/>
      <c r="K81" s="17"/>
      <c r="L81" s="17"/>
      <c r="M81" s="21">
        <f>M130</f>
        <v>47.5</v>
      </c>
      <c r="N81" s="21">
        <f aca="true" t="shared" si="33" ref="N81:V82">N130</f>
        <v>0</v>
      </c>
      <c r="O81" s="43">
        <f t="shared" si="33"/>
        <v>0</v>
      </c>
      <c r="P81" s="43">
        <f t="shared" si="33"/>
        <v>0</v>
      </c>
      <c r="Q81" s="43">
        <f t="shared" si="33"/>
        <v>0</v>
      </c>
      <c r="R81" s="43">
        <f t="shared" si="33"/>
        <v>0</v>
      </c>
      <c r="S81" s="43">
        <f t="shared" si="33"/>
        <v>0</v>
      </c>
      <c r="T81" s="43">
        <f t="shared" si="33"/>
        <v>0</v>
      </c>
      <c r="U81" s="43">
        <f t="shared" si="33"/>
        <v>0</v>
      </c>
      <c r="V81" s="43">
        <f t="shared" si="33"/>
        <v>0</v>
      </c>
      <c r="W81" s="23">
        <f t="shared" si="31"/>
        <v>0</v>
      </c>
    </row>
    <row r="82" spans="1:23" ht="47.25">
      <c r="A82" s="71"/>
      <c r="B82" s="76"/>
      <c r="C82" s="9" t="s">
        <v>177</v>
      </c>
      <c r="D82" s="17"/>
      <c r="E82" s="17"/>
      <c r="F82" s="17"/>
      <c r="G82" s="17"/>
      <c r="H82" s="17"/>
      <c r="I82" s="17"/>
      <c r="J82" s="17"/>
      <c r="K82" s="17"/>
      <c r="L82" s="17"/>
      <c r="M82" s="21">
        <f>M131</f>
        <v>0</v>
      </c>
      <c r="N82" s="21">
        <f t="shared" si="33"/>
        <v>0</v>
      </c>
      <c r="O82" s="43">
        <f t="shared" si="33"/>
        <v>0</v>
      </c>
      <c r="P82" s="43">
        <f t="shared" si="33"/>
        <v>0</v>
      </c>
      <c r="Q82" s="43">
        <f t="shared" si="33"/>
        <v>0</v>
      </c>
      <c r="R82" s="43">
        <f t="shared" si="33"/>
        <v>0</v>
      </c>
      <c r="S82" s="43">
        <f t="shared" si="33"/>
        <v>0</v>
      </c>
      <c r="T82" s="43">
        <f t="shared" si="33"/>
        <v>0</v>
      </c>
      <c r="U82" s="43">
        <f t="shared" si="33"/>
        <v>0</v>
      </c>
      <c r="V82" s="43">
        <f t="shared" si="33"/>
        <v>0</v>
      </c>
      <c r="W82" s="23">
        <f t="shared" si="31"/>
        <v>0</v>
      </c>
    </row>
    <row r="83" spans="1:23" ht="63">
      <c r="A83" s="71"/>
      <c r="B83" s="76"/>
      <c r="C83" s="9" t="s">
        <v>178</v>
      </c>
      <c r="D83" s="17"/>
      <c r="E83" s="17"/>
      <c r="F83" s="17"/>
      <c r="G83" s="17"/>
      <c r="H83" s="17"/>
      <c r="I83" s="17"/>
      <c r="J83" s="17"/>
      <c r="K83" s="17"/>
      <c r="L83" s="17"/>
      <c r="M83" s="21">
        <f aca="true" t="shared" si="34" ref="M83:V83">M90+M132</f>
        <v>51561.96000000001</v>
      </c>
      <c r="N83" s="21">
        <f t="shared" si="34"/>
        <v>51942.3</v>
      </c>
      <c r="O83" s="43">
        <f t="shared" si="34"/>
        <v>9495</v>
      </c>
      <c r="P83" s="43">
        <f t="shared" si="34"/>
        <v>9495</v>
      </c>
      <c r="Q83" s="43">
        <f t="shared" si="34"/>
        <v>9495</v>
      </c>
      <c r="R83" s="43">
        <f t="shared" si="34"/>
        <v>9495</v>
      </c>
      <c r="S83" s="43">
        <f t="shared" si="34"/>
        <v>9495</v>
      </c>
      <c r="T83" s="43">
        <f t="shared" si="34"/>
        <v>9495</v>
      </c>
      <c r="U83" s="43">
        <f t="shared" si="34"/>
        <v>9495</v>
      </c>
      <c r="V83" s="43">
        <f t="shared" si="34"/>
        <v>9495</v>
      </c>
      <c r="W83" s="23">
        <f t="shared" si="31"/>
        <v>75960</v>
      </c>
    </row>
    <row r="84" spans="1:23" ht="47.25">
      <c r="A84" s="71"/>
      <c r="B84" s="76"/>
      <c r="C84" s="9" t="s">
        <v>179</v>
      </c>
      <c r="D84" s="17"/>
      <c r="E84" s="17"/>
      <c r="F84" s="17"/>
      <c r="G84" s="17"/>
      <c r="H84" s="17"/>
      <c r="I84" s="17"/>
      <c r="J84" s="17"/>
      <c r="K84" s="17"/>
      <c r="L84" s="17"/>
      <c r="M84" s="21">
        <f>M133</f>
        <v>0</v>
      </c>
      <c r="N84" s="21">
        <f aca="true" t="shared" si="35" ref="N84:V87">N133</f>
        <v>0</v>
      </c>
      <c r="O84" s="43">
        <f t="shared" si="35"/>
        <v>0</v>
      </c>
      <c r="P84" s="43">
        <f t="shared" si="35"/>
        <v>0</v>
      </c>
      <c r="Q84" s="43">
        <f t="shared" si="35"/>
        <v>0</v>
      </c>
      <c r="R84" s="43">
        <f t="shared" si="35"/>
        <v>0</v>
      </c>
      <c r="S84" s="43">
        <f t="shared" si="35"/>
        <v>0</v>
      </c>
      <c r="T84" s="43">
        <f t="shared" si="35"/>
        <v>0</v>
      </c>
      <c r="U84" s="43">
        <f t="shared" si="35"/>
        <v>0</v>
      </c>
      <c r="V84" s="43">
        <f t="shared" si="35"/>
        <v>0</v>
      </c>
      <c r="W84" s="23">
        <f t="shared" si="31"/>
        <v>0</v>
      </c>
    </row>
    <row r="85" spans="1:23" ht="47.25">
      <c r="A85" s="71"/>
      <c r="B85" s="76"/>
      <c r="C85" s="9" t="s">
        <v>180</v>
      </c>
      <c r="D85" s="17"/>
      <c r="E85" s="17"/>
      <c r="F85" s="17"/>
      <c r="G85" s="17"/>
      <c r="H85" s="17"/>
      <c r="I85" s="17"/>
      <c r="J85" s="17"/>
      <c r="K85" s="17"/>
      <c r="L85" s="17"/>
      <c r="M85" s="21">
        <f>M134</f>
        <v>285.4</v>
      </c>
      <c r="N85" s="21">
        <f t="shared" si="35"/>
        <v>4700</v>
      </c>
      <c r="O85" s="43">
        <f t="shared" si="35"/>
        <v>0</v>
      </c>
      <c r="P85" s="43">
        <f t="shared" si="35"/>
        <v>0</v>
      </c>
      <c r="Q85" s="43">
        <f t="shared" si="35"/>
        <v>0</v>
      </c>
      <c r="R85" s="43">
        <f t="shared" si="35"/>
        <v>0</v>
      </c>
      <c r="S85" s="43">
        <f t="shared" si="35"/>
        <v>0</v>
      </c>
      <c r="T85" s="43">
        <f t="shared" si="35"/>
        <v>0</v>
      </c>
      <c r="U85" s="43">
        <f t="shared" si="35"/>
        <v>0</v>
      </c>
      <c r="V85" s="43">
        <f t="shared" si="35"/>
        <v>0</v>
      </c>
      <c r="W85" s="23">
        <f t="shared" si="31"/>
        <v>0</v>
      </c>
    </row>
    <row r="86" spans="1:23" ht="63">
      <c r="A86" s="71"/>
      <c r="B86" s="76"/>
      <c r="C86" s="9" t="s">
        <v>181</v>
      </c>
      <c r="D86" s="17"/>
      <c r="E86" s="17"/>
      <c r="F86" s="17"/>
      <c r="G86" s="17"/>
      <c r="H86" s="17"/>
      <c r="I86" s="17"/>
      <c r="J86" s="17"/>
      <c r="K86" s="17"/>
      <c r="L86" s="17"/>
      <c r="M86" s="21">
        <f>M135</f>
        <v>0</v>
      </c>
      <c r="N86" s="21">
        <f t="shared" si="35"/>
        <v>0</v>
      </c>
      <c r="O86" s="43">
        <f t="shared" si="35"/>
        <v>0</v>
      </c>
      <c r="P86" s="43">
        <f t="shared" si="35"/>
        <v>0</v>
      </c>
      <c r="Q86" s="43">
        <f t="shared" si="35"/>
        <v>0</v>
      </c>
      <c r="R86" s="43">
        <f t="shared" si="35"/>
        <v>0</v>
      </c>
      <c r="S86" s="43">
        <f t="shared" si="35"/>
        <v>0</v>
      </c>
      <c r="T86" s="43">
        <f t="shared" si="35"/>
        <v>0</v>
      </c>
      <c r="U86" s="43">
        <f t="shared" si="35"/>
        <v>0</v>
      </c>
      <c r="V86" s="43">
        <f t="shared" si="35"/>
        <v>0</v>
      </c>
      <c r="W86" s="23">
        <f t="shared" si="31"/>
        <v>0</v>
      </c>
    </row>
    <row r="87" spans="1:23" ht="47.25">
      <c r="A87" s="71"/>
      <c r="B87" s="76"/>
      <c r="C87" s="9" t="s">
        <v>182</v>
      </c>
      <c r="D87" s="17"/>
      <c r="E87" s="17"/>
      <c r="F87" s="17"/>
      <c r="G87" s="17"/>
      <c r="H87" s="17"/>
      <c r="I87" s="17"/>
      <c r="J87" s="17"/>
      <c r="K87" s="17"/>
      <c r="L87" s="17"/>
      <c r="M87" s="21">
        <f>M136</f>
        <v>0</v>
      </c>
      <c r="N87" s="21">
        <f t="shared" si="35"/>
        <v>0</v>
      </c>
      <c r="O87" s="43">
        <f t="shared" si="35"/>
        <v>0</v>
      </c>
      <c r="P87" s="43">
        <f t="shared" si="35"/>
        <v>0</v>
      </c>
      <c r="Q87" s="43">
        <f t="shared" si="35"/>
        <v>0</v>
      </c>
      <c r="R87" s="43">
        <f t="shared" si="35"/>
        <v>0</v>
      </c>
      <c r="S87" s="43">
        <f t="shared" si="35"/>
        <v>0</v>
      </c>
      <c r="T87" s="43">
        <f t="shared" si="35"/>
        <v>0</v>
      </c>
      <c r="U87" s="43">
        <f t="shared" si="35"/>
        <v>0</v>
      </c>
      <c r="V87" s="43">
        <f t="shared" si="35"/>
        <v>0</v>
      </c>
      <c r="W87" s="23">
        <f t="shared" si="31"/>
        <v>0</v>
      </c>
    </row>
    <row r="88" spans="1:23" ht="135">
      <c r="A88" s="71"/>
      <c r="B88" s="76"/>
      <c r="C88" s="27" t="s">
        <v>124</v>
      </c>
      <c r="D88" s="17"/>
      <c r="E88" s="17"/>
      <c r="F88" s="17"/>
      <c r="G88" s="17"/>
      <c r="H88" s="17"/>
      <c r="I88" s="17"/>
      <c r="J88" s="17"/>
      <c r="K88" s="17"/>
      <c r="L88" s="17"/>
      <c r="M88" s="21">
        <f aca="true" t="shared" si="36" ref="M88:V88">M144+M150+M137</f>
        <v>260.4</v>
      </c>
      <c r="N88" s="21">
        <f t="shared" si="36"/>
        <v>31268.1</v>
      </c>
      <c r="O88" s="43">
        <f t="shared" si="36"/>
        <v>130747.2</v>
      </c>
      <c r="P88" s="43">
        <f t="shared" si="36"/>
        <v>136767.90000000002</v>
      </c>
      <c r="Q88" s="43">
        <f t="shared" si="36"/>
        <v>130529.1</v>
      </c>
      <c r="R88" s="43">
        <f t="shared" si="36"/>
        <v>115990</v>
      </c>
      <c r="S88" s="43">
        <f t="shared" si="36"/>
        <v>115990</v>
      </c>
      <c r="T88" s="43">
        <f t="shared" si="36"/>
        <v>115990</v>
      </c>
      <c r="U88" s="43">
        <f t="shared" si="36"/>
        <v>115990</v>
      </c>
      <c r="V88" s="43">
        <f t="shared" si="36"/>
        <v>115990</v>
      </c>
      <c r="W88" s="23">
        <f t="shared" si="31"/>
        <v>977994.2000000001</v>
      </c>
    </row>
    <row r="89" spans="1:23" ht="31.5">
      <c r="A89" s="65"/>
      <c r="B89" s="77"/>
      <c r="C89" s="9" t="s">
        <v>184</v>
      </c>
      <c r="D89" s="17"/>
      <c r="E89" s="17"/>
      <c r="F89" s="17"/>
      <c r="G89" s="17"/>
      <c r="H89" s="17"/>
      <c r="I89" s="17"/>
      <c r="J89" s="17"/>
      <c r="K89" s="17"/>
      <c r="L89" s="17"/>
      <c r="M89" s="21">
        <f>M138</f>
        <v>0</v>
      </c>
      <c r="N89" s="21">
        <f aca="true" t="shared" si="37" ref="N89:V89">N138</f>
        <v>0</v>
      </c>
      <c r="O89" s="43">
        <f t="shared" si="37"/>
        <v>0</v>
      </c>
      <c r="P89" s="43">
        <f t="shared" si="37"/>
        <v>0</v>
      </c>
      <c r="Q89" s="43">
        <f t="shared" si="37"/>
        <v>0</v>
      </c>
      <c r="R89" s="43">
        <f t="shared" si="37"/>
        <v>0</v>
      </c>
      <c r="S89" s="43">
        <f t="shared" si="37"/>
        <v>0</v>
      </c>
      <c r="T89" s="43">
        <f t="shared" si="37"/>
        <v>0</v>
      </c>
      <c r="U89" s="43">
        <f t="shared" si="37"/>
        <v>0</v>
      </c>
      <c r="V89" s="43">
        <f t="shared" si="37"/>
        <v>0</v>
      </c>
      <c r="W89" s="23">
        <f t="shared" si="31"/>
        <v>0</v>
      </c>
    </row>
    <row r="90" spans="1:23" ht="63" customHeight="1">
      <c r="A90" s="62" t="s">
        <v>212</v>
      </c>
      <c r="B90" s="72" t="s">
        <v>54</v>
      </c>
      <c r="C90" s="72" t="s">
        <v>55</v>
      </c>
      <c r="D90" s="28"/>
      <c r="E90" s="28"/>
      <c r="F90" s="28"/>
      <c r="G90" s="28"/>
      <c r="H90" s="28"/>
      <c r="I90" s="28"/>
      <c r="J90" s="28"/>
      <c r="K90" s="28"/>
      <c r="L90" s="28"/>
      <c r="M90" s="21">
        <v>51250.16</v>
      </c>
      <c r="N90" s="21">
        <v>36021.3</v>
      </c>
      <c r="O90" s="43">
        <f>O91+O92</f>
        <v>9495</v>
      </c>
      <c r="P90" s="43">
        <f aca="true" t="shared" si="38" ref="P90:V90">P91+P92</f>
        <v>9495</v>
      </c>
      <c r="Q90" s="43">
        <f t="shared" si="38"/>
        <v>9495</v>
      </c>
      <c r="R90" s="43">
        <f t="shared" si="38"/>
        <v>9495</v>
      </c>
      <c r="S90" s="43">
        <f t="shared" si="38"/>
        <v>9495</v>
      </c>
      <c r="T90" s="43">
        <f t="shared" si="38"/>
        <v>9495</v>
      </c>
      <c r="U90" s="43">
        <f t="shared" si="38"/>
        <v>9495</v>
      </c>
      <c r="V90" s="43">
        <f t="shared" si="38"/>
        <v>9495</v>
      </c>
      <c r="W90" s="23">
        <f t="shared" si="31"/>
        <v>75960</v>
      </c>
    </row>
    <row r="91" spans="1:23" ht="18.75">
      <c r="A91" s="70"/>
      <c r="B91" s="73"/>
      <c r="C91" s="73"/>
      <c r="D91" s="28" t="s">
        <v>187</v>
      </c>
      <c r="E91" s="28" t="s">
        <v>188</v>
      </c>
      <c r="F91" s="28" t="s">
        <v>188</v>
      </c>
      <c r="G91" s="28" t="s">
        <v>188</v>
      </c>
      <c r="H91" s="28" t="s">
        <v>213</v>
      </c>
      <c r="I91" s="28" t="s">
        <v>214</v>
      </c>
      <c r="J91" s="28" t="s">
        <v>215</v>
      </c>
      <c r="K91" s="28" t="s">
        <v>111</v>
      </c>
      <c r="L91" s="28" t="s">
        <v>217</v>
      </c>
      <c r="M91" s="21"/>
      <c r="N91" s="21"/>
      <c r="O91" s="43">
        <v>4995</v>
      </c>
      <c r="P91" s="43">
        <v>4995</v>
      </c>
      <c r="Q91" s="43">
        <v>4995</v>
      </c>
      <c r="R91" s="43">
        <v>4995</v>
      </c>
      <c r="S91" s="43">
        <v>4995</v>
      </c>
      <c r="T91" s="43">
        <v>4995</v>
      </c>
      <c r="U91" s="43">
        <v>4995</v>
      </c>
      <c r="V91" s="43">
        <v>4995</v>
      </c>
      <c r="W91" s="23">
        <f t="shared" si="31"/>
        <v>39960</v>
      </c>
    </row>
    <row r="92" spans="1:23" ht="18.75">
      <c r="A92" s="63"/>
      <c r="B92" s="74"/>
      <c r="C92" s="74"/>
      <c r="D92" s="28" t="s">
        <v>187</v>
      </c>
      <c r="E92" s="28" t="s">
        <v>188</v>
      </c>
      <c r="F92" s="28" t="s">
        <v>188</v>
      </c>
      <c r="G92" s="28" t="s">
        <v>188</v>
      </c>
      <c r="H92" s="28" t="s">
        <v>213</v>
      </c>
      <c r="I92" s="28" t="s">
        <v>214</v>
      </c>
      <c r="J92" s="28" t="s">
        <v>215</v>
      </c>
      <c r="K92" s="28" t="s">
        <v>216</v>
      </c>
      <c r="L92" s="28" t="s">
        <v>217</v>
      </c>
      <c r="M92" s="21"/>
      <c r="N92" s="21"/>
      <c r="O92" s="43">
        <v>4500</v>
      </c>
      <c r="P92" s="43">
        <v>4500</v>
      </c>
      <c r="Q92" s="43">
        <v>4500</v>
      </c>
      <c r="R92" s="43">
        <v>4500</v>
      </c>
      <c r="S92" s="43">
        <v>4500</v>
      </c>
      <c r="T92" s="43">
        <v>4500</v>
      </c>
      <c r="U92" s="43">
        <v>4500</v>
      </c>
      <c r="V92" s="43">
        <v>4500</v>
      </c>
      <c r="W92" s="23">
        <f t="shared" si="31"/>
        <v>36000</v>
      </c>
    </row>
    <row r="93" spans="1:23" ht="63">
      <c r="A93" s="56" t="s">
        <v>212</v>
      </c>
      <c r="B93" s="14" t="s">
        <v>56</v>
      </c>
      <c r="C93" s="12" t="s">
        <v>9</v>
      </c>
      <c r="D93" s="28"/>
      <c r="E93" s="28"/>
      <c r="F93" s="28"/>
      <c r="G93" s="28"/>
      <c r="H93" s="28"/>
      <c r="I93" s="28"/>
      <c r="J93" s="28"/>
      <c r="K93" s="28"/>
      <c r="L93" s="28"/>
      <c r="M93" s="21">
        <f>2560.8</f>
        <v>2560.8</v>
      </c>
      <c r="N93" s="21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23">
        <f t="shared" si="31"/>
        <v>0</v>
      </c>
    </row>
    <row r="94" spans="1:23" ht="18.75" customHeight="1">
      <c r="A94" s="62" t="s">
        <v>212</v>
      </c>
      <c r="B94" s="72" t="s">
        <v>57</v>
      </c>
      <c r="C94" s="64" t="s">
        <v>9</v>
      </c>
      <c r="D94" s="28"/>
      <c r="E94" s="28"/>
      <c r="F94" s="28"/>
      <c r="G94" s="28"/>
      <c r="H94" s="28"/>
      <c r="I94" s="28"/>
      <c r="J94" s="28"/>
      <c r="K94" s="28"/>
      <c r="L94" s="28"/>
      <c r="M94" s="21">
        <v>191589.11</v>
      </c>
      <c r="N94" s="21">
        <v>193590.59</v>
      </c>
      <c r="O94" s="43">
        <f aca="true" t="shared" si="39" ref="O94:V94">SUM(O95:O103)</f>
        <v>297753.8</v>
      </c>
      <c r="P94" s="43">
        <f t="shared" si="39"/>
        <v>191287.1</v>
      </c>
      <c r="Q94" s="43">
        <f t="shared" si="39"/>
        <v>181287.1</v>
      </c>
      <c r="R94" s="43">
        <f t="shared" si="39"/>
        <v>5500</v>
      </c>
      <c r="S94" s="43">
        <f t="shared" si="39"/>
        <v>5500</v>
      </c>
      <c r="T94" s="43">
        <f t="shared" si="39"/>
        <v>5500</v>
      </c>
      <c r="U94" s="43">
        <f t="shared" si="39"/>
        <v>5500</v>
      </c>
      <c r="V94" s="43">
        <f t="shared" si="39"/>
        <v>5500</v>
      </c>
      <c r="W94" s="23">
        <f t="shared" si="31"/>
        <v>697828</v>
      </c>
    </row>
    <row r="95" spans="1:23" ht="18.75">
      <c r="A95" s="70"/>
      <c r="B95" s="73"/>
      <c r="C95" s="71"/>
      <c r="D95" s="28" t="s">
        <v>187</v>
      </c>
      <c r="E95" s="28" t="s">
        <v>188</v>
      </c>
      <c r="F95" s="28" t="s">
        <v>215</v>
      </c>
      <c r="G95" s="28" t="s">
        <v>188</v>
      </c>
      <c r="H95" s="28" t="s">
        <v>190</v>
      </c>
      <c r="I95" s="28" t="s">
        <v>202</v>
      </c>
      <c r="J95" s="28" t="s">
        <v>188</v>
      </c>
      <c r="K95" s="28" t="s">
        <v>61</v>
      </c>
      <c r="L95" s="28" t="s">
        <v>217</v>
      </c>
      <c r="M95" s="21"/>
      <c r="N95" s="21"/>
      <c r="O95" s="43">
        <v>142531.8</v>
      </c>
      <c r="P95" s="43">
        <v>166287.1</v>
      </c>
      <c r="Q95" s="43">
        <v>166287.1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23">
        <f t="shared" si="31"/>
        <v>475106</v>
      </c>
    </row>
    <row r="96" spans="1:23" ht="18.75">
      <c r="A96" s="70"/>
      <c r="B96" s="73"/>
      <c r="C96" s="71"/>
      <c r="D96" s="28" t="s">
        <v>187</v>
      </c>
      <c r="E96" s="28" t="s">
        <v>188</v>
      </c>
      <c r="F96" s="28" t="s">
        <v>215</v>
      </c>
      <c r="G96" s="28" t="s">
        <v>188</v>
      </c>
      <c r="H96" s="28" t="s">
        <v>190</v>
      </c>
      <c r="I96" s="28" t="s">
        <v>202</v>
      </c>
      <c r="J96" s="28" t="s">
        <v>188</v>
      </c>
      <c r="K96" s="28" t="s">
        <v>248</v>
      </c>
      <c r="L96" s="28" t="s">
        <v>217</v>
      </c>
      <c r="M96" s="21"/>
      <c r="N96" s="21"/>
      <c r="O96" s="43">
        <v>34700</v>
      </c>
      <c r="P96" s="43">
        <v>10000</v>
      </c>
      <c r="Q96" s="43">
        <v>10000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23">
        <f t="shared" si="31"/>
        <v>54700</v>
      </c>
    </row>
    <row r="97" spans="1:23" ht="18.75">
      <c r="A97" s="70"/>
      <c r="B97" s="73"/>
      <c r="C97" s="71"/>
      <c r="D97" s="28" t="s">
        <v>187</v>
      </c>
      <c r="E97" s="28" t="s">
        <v>188</v>
      </c>
      <c r="F97" s="28" t="s">
        <v>215</v>
      </c>
      <c r="G97" s="28" t="s">
        <v>188</v>
      </c>
      <c r="H97" s="28" t="s">
        <v>190</v>
      </c>
      <c r="I97" s="28" t="s">
        <v>202</v>
      </c>
      <c r="J97" s="28" t="s">
        <v>187</v>
      </c>
      <c r="K97" s="28" t="s">
        <v>63</v>
      </c>
      <c r="L97" s="28" t="s">
        <v>217</v>
      </c>
      <c r="M97" s="21"/>
      <c r="N97" s="21"/>
      <c r="O97" s="43">
        <v>23764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23">
        <f t="shared" si="31"/>
        <v>23764</v>
      </c>
    </row>
    <row r="98" spans="1:23" ht="18.75">
      <c r="A98" s="70"/>
      <c r="B98" s="73"/>
      <c r="C98" s="71"/>
      <c r="D98" s="28" t="s">
        <v>187</v>
      </c>
      <c r="E98" s="28" t="s">
        <v>188</v>
      </c>
      <c r="F98" s="28" t="s">
        <v>215</v>
      </c>
      <c r="G98" s="28" t="s">
        <v>187</v>
      </c>
      <c r="H98" s="28" t="s">
        <v>190</v>
      </c>
      <c r="I98" s="28" t="s">
        <v>202</v>
      </c>
      <c r="J98" s="28" t="s">
        <v>215</v>
      </c>
      <c r="K98" s="28" t="s">
        <v>62</v>
      </c>
      <c r="L98" s="28" t="s">
        <v>217</v>
      </c>
      <c r="M98" s="21"/>
      <c r="N98" s="21"/>
      <c r="O98" s="43">
        <v>500</v>
      </c>
      <c r="P98" s="43">
        <v>0</v>
      </c>
      <c r="Q98" s="43">
        <v>0</v>
      </c>
      <c r="R98" s="43">
        <v>500</v>
      </c>
      <c r="S98" s="43">
        <v>500</v>
      </c>
      <c r="T98" s="43">
        <v>500</v>
      </c>
      <c r="U98" s="43">
        <v>500</v>
      </c>
      <c r="V98" s="43">
        <v>500</v>
      </c>
      <c r="W98" s="23">
        <f t="shared" si="31"/>
        <v>3000</v>
      </c>
    </row>
    <row r="99" spans="1:23" ht="18.75">
      <c r="A99" s="70"/>
      <c r="B99" s="73"/>
      <c r="C99" s="71"/>
      <c r="D99" s="28" t="s">
        <v>187</v>
      </c>
      <c r="E99" s="28" t="s">
        <v>188</v>
      </c>
      <c r="F99" s="28" t="s">
        <v>215</v>
      </c>
      <c r="G99" s="28" t="s">
        <v>215</v>
      </c>
      <c r="H99" s="28" t="s">
        <v>190</v>
      </c>
      <c r="I99" s="28" t="s">
        <v>214</v>
      </c>
      <c r="J99" s="28" t="s">
        <v>215</v>
      </c>
      <c r="K99" s="28" t="s">
        <v>63</v>
      </c>
      <c r="L99" s="28" t="s">
        <v>64</v>
      </c>
      <c r="M99" s="21"/>
      <c r="N99" s="21"/>
      <c r="O99" s="43">
        <v>3000</v>
      </c>
      <c r="P99" s="43">
        <v>5000</v>
      </c>
      <c r="Q99" s="43">
        <v>5000</v>
      </c>
      <c r="R99" s="43">
        <v>5000</v>
      </c>
      <c r="S99" s="43">
        <v>5000</v>
      </c>
      <c r="T99" s="43">
        <v>5000</v>
      </c>
      <c r="U99" s="43">
        <v>5000</v>
      </c>
      <c r="V99" s="43">
        <v>5000</v>
      </c>
      <c r="W99" s="23">
        <f t="shared" si="31"/>
        <v>38000</v>
      </c>
    </row>
    <row r="100" spans="1:23" ht="18.75">
      <c r="A100" s="70"/>
      <c r="B100" s="73"/>
      <c r="C100" s="71"/>
      <c r="D100" s="28" t="s">
        <v>187</v>
      </c>
      <c r="E100" s="28" t="s">
        <v>188</v>
      </c>
      <c r="F100" s="28" t="s">
        <v>215</v>
      </c>
      <c r="G100" s="28" t="s">
        <v>191</v>
      </c>
      <c r="H100" s="28" t="s">
        <v>190</v>
      </c>
      <c r="I100" s="28" t="s">
        <v>191</v>
      </c>
      <c r="J100" s="28" t="s">
        <v>192</v>
      </c>
      <c r="K100" s="28" t="s">
        <v>63</v>
      </c>
      <c r="L100" s="28" t="s">
        <v>217</v>
      </c>
      <c r="M100" s="21"/>
      <c r="N100" s="21"/>
      <c r="O100" s="43">
        <v>10000</v>
      </c>
      <c r="P100" s="43">
        <v>10000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23">
        <f t="shared" si="31"/>
        <v>20000</v>
      </c>
    </row>
    <row r="101" spans="1:23" ht="18.75">
      <c r="A101" s="70"/>
      <c r="B101" s="73"/>
      <c r="C101" s="71"/>
      <c r="D101" s="28" t="s">
        <v>187</v>
      </c>
      <c r="E101" s="28" t="s">
        <v>188</v>
      </c>
      <c r="F101" s="28" t="s">
        <v>215</v>
      </c>
      <c r="G101" s="28" t="s">
        <v>191</v>
      </c>
      <c r="H101" s="28" t="s">
        <v>190</v>
      </c>
      <c r="I101" s="28" t="s">
        <v>191</v>
      </c>
      <c r="J101" s="28" t="s">
        <v>192</v>
      </c>
      <c r="K101" s="28" t="s">
        <v>244</v>
      </c>
      <c r="L101" s="28" t="s">
        <v>110</v>
      </c>
      <c r="M101" s="21"/>
      <c r="N101" s="21"/>
      <c r="O101" s="43">
        <v>1000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23">
        <f t="shared" si="31"/>
        <v>1000</v>
      </c>
    </row>
    <row r="102" spans="1:23" ht="18.75">
      <c r="A102" s="70"/>
      <c r="B102" s="73"/>
      <c r="C102" s="71"/>
      <c r="D102" s="28" t="s">
        <v>187</v>
      </c>
      <c r="E102" s="28" t="s">
        <v>188</v>
      </c>
      <c r="F102" s="28" t="s">
        <v>215</v>
      </c>
      <c r="G102" s="28" t="s">
        <v>202</v>
      </c>
      <c r="H102" s="28" t="s">
        <v>190</v>
      </c>
      <c r="I102" s="28" t="s">
        <v>189</v>
      </c>
      <c r="J102" s="28" t="s">
        <v>215</v>
      </c>
      <c r="K102" s="28" t="s">
        <v>66</v>
      </c>
      <c r="L102" s="28" t="s">
        <v>217</v>
      </c>
      <c r="M102" s="21"/>
      <c r="N102" s="21"/>
      <c r="O102" s="43">
        <v>32238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23">
        <f t="shared" si="31"/>
        <v>32238</v>
      </c>
    </row>
    <row r="103" spans="1:23" ht="18.75">
      <c r="A103" s="70"/>
      <c r="B103" s="73"/>
      <c r="C103" s="65"/>
      <c r="D103" s="28" t="s">
        <v>187</v>
      </c>
      <c r="E103" s="28" t="s">
        <v>188</v>
      </c>
      <c r="F103" s="28" t="s">
        <v>215</v>
      </c>
      <c r="G103" s="28" t="s">
        <v>202</v>
      </c>
      <c r="H103" s="28" t="s">
        <v>190</v>
      </c>
      <c r="I103" s="28" t="s">
        <v>189</v>
      </c>
      <c r="J103" s="28" t="s">
        <v>215</v>
      </c>
      <c r="K103" s="28" t="s">
        <v>63</v>
      </c>
      <c r="L103" s="28" t="s">
        <v>65</v>
      </c>
      <c r="M103" s="21"/>
      <c r="N103" s="21"/>
      <c r="O103" s="43">
        <v>50020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23">
        <f t="shared" si="31"/>
        <v>50020</v>
      </c>
    </row>
    <row r="104" spans="1:23" ht="63">
      <c r="A104" s="50" t="s">
        <v>212</v>
      </c>
      <c r="B104" s="53" t="s">
        <v>58</v>
      </c>
      <c r="C104" s="9" t="s">
        <v>175</v>
      </c>
      <c r="D104" s="28" t="s">
        <v>187</v>
      </c>
      <c r="E104" s="28" t="s">
        <v>188</v>
      </c>
      <c r="F104" s="28" t="s">
        <v>191</v>
      </c>
      <c r="G104" s="28"/>
      <c r="H104" s="28" t="s">
        <v>218</v>
      </c>
      <c r="I104" s="28"/>
      <c r="J104" s="28"/>
      <c r="K104" s="28"/>
      <c r="L104" s="28"/>
      <c r="M104" s="21">
        <v>30000</v>
      </c>
      <c r="N104" s="21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0</v>
      </c>
      <c r="W104" s="23">
        <f t="shared" si="31"/>
        <v>0</v>
      </c>
    </row>
    <row r="105" spans="1:23" ht="78.75">
      <c r="A105" s="13" t="s">
        <v>212</v>
      </c>
      <c r="B105" s="9" t="s">
        <v>59</v>
      </c>
      <c r="C105" s="12" t="s">
        <v>9</v>
      </c>
      <c r="D105" s="28" t="s">
        <v>187</v>
      </c>
      <c r="E105" s="28" t="s">
        <v>188</v>
      </c>
      <c r="F105" s="28" t="s">
        <v>202</v>
      </c>
      <c r="G105" s="28"/>
      <c r="H105" s="28" t="s">
        <v>190</v>
      </c>
      <c r="I105" s="28"/>
      <c r="J105" s="28"/>
      <c r="K105" s="28"/>
      <c r="L105" s="28"/>
      <c r="M105" s="21">
        <v>0</v>
      </c>
      <c r="N105" s="21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23">
        <f t="shared" si="31"/>
        <v>0</v>
      </c>
    </row>
    <row r="106" spans="1:23" ht="63">
      <c r="A106" s="13" t="s">
        <v>212</v>
      </c>
      <c r="B106" s="12" t="s">
        <v>60</v>
      </c>
      <c r="C106" s="12" t="s">
        <v>9</v>
      </c>
      <c r="D106" s="28" t="s">
        <v>187</v>
      </c>
      <c r="E106" s="28" t="s">
        <v>188</v>
      </c>
      <c r="F106" s="28" t="s">
        <v>219</v>
      </c>
      <c r="G106" s="28"/>
      <c r="H106" s="28" t="s">
        <v>190</v>
      </c>
      <c r="I106" s="28"/>
      <c r="J106" s="28"/>
      <c r="K106" s="28"/>
      <c r="L106" s="28"/>
      <c r="M106" s="21">
        <v>1011678</v>
      </c>
      <c r="N106" s="21">
        <f>1000+1043040.02</f>
        <v>1044040.02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23">
        <f t="shared" si="31"/>
        <v>0</v>
      </c>
    </row>
    <row r="107" spans="1:23" ht="78.75">
      <c r="A107" s="13" t="s">
        <v>212</v>
      </c>
      <c r="B107" s="9" t="s">
        <v>220</v>
      </c>
      <c r="C107" s="12" t="s">
        <v>9</v>
      </c>
      <c r="D107" s="28" t="s">
        <v>187</v>
      </c>
      <c r="E107" s="28" t="s">
        <v>188</v>
      </c>
      <c r="F107" s="28" t="s">
        <v>221</v>
      </c>
      <c r="G107" s="28"/>
      <c r="H107" s="28" t="s">
        <v>190</v>
      </c>
      <c r="I107" s="28"/>
      <c r="J107" s="28"/>
      <c r="K107" s="28"/>
      <c r="L107" s="28"/>
      <c r="M107" s="21">
        <v>566591.2</v>
      </c>
      <c r="N107" s="21">
        <v>585595.5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23">
        <f t="shared" si="31"/>
        <v>0</v>
      </c>
    </row>
    <row r="108" spans="1:23" ht="18" customHeight="1">
      <c r="A108" s="62" t="s">
        <v>212</v>
      </c>
      <c r="B108" s="87" t="s">
        <v>122</v>
      </c>
      <c r="C108" s="64" t="s">
        <v>9</v>
      </c>
      <c r="D108" s="17"/>
      <c r="E108" s="17"/>
      <c r="F108" s="17"/>
      <c r="G108" s="17"/>
      <c r="H108" s="17"/>
      <c r="I108" s="17"/>
      <c r="J108" s="17"/>
      <c r="K108" s="28"/>
      <c r="L108" s="28"/>
      <c r="M108" s="21">
        <v>205619.18</v>
      </c>
      <c r="N108" s="21">
        <v>293778.71</v>
      </c>
      <c r="O108" s="43">
        <f>SUM(O109:O118)</f>
        <v>110381.4</v>
      </c>
      <c r="P108" s="43">
        <f aca="true" t="shared" si="40" ref="P108:V108">SUM(P109:P118)</f>
        <v>125312</v>
      </c>
      <c r="Q108" s="43">
        <f t="shared" si="40"/>
        <v>125312</v>
      </c>
      <c r="R108" s="43">
        <f t="shared" si="40"/>
        <v>125942.79999999999</v>
      </c>
      <c r="S108" s="43">
        <f t="shared" si="40"/>
        <v>125942.79999999999</v>
      </c>
      <c r="T108" s="43">
        <f t="shared" si="40"/>
        <v>125942.79999999999</v>
      </c>
      <c r="U108" s="43">
        <f t="shared" si="40"/>
        <v>125942.79999999999</v>
      </c>
      <c r="V108" s="43">
        <f t="shared" si="40"/>
        <v>125942.79999999999</v>
      </c>
      <c r="W108" s="23">
        <f t="shared" si="31"/>
        <v>990719.4000000001</v>
      </c>
    </row>
    <row r="109" spans="1:23" ht="21" customHeight="1">
      <c r="A109" s="70"/>
      <c r="B109" s="88"/>
      <c r="C109" s="71"/>
      <c r="D109" s="28" t="s">
        <v>187</v>
      </c>
      <c r="E109" s="28" t="s">
        <v>188</v>
      </c>
      <c r="F109" s="28" t="s">
        <v>207</v>
      </c>
      <c r="G109" s="28" t="s">
        <v>188</v>
      </c>
      <c r="H109" s="28" t="s">
        <v>190</v>
      </c>
      <c r="I109" s="28" t="s">
        <v>191</v>
      </c>
      <c r="J109" s="28" t="s">
        <v>207</v>
      </c>
      <c r="K109" s="28" t="s">
        <v>73</v>
      </c>
      <c r="L109" s="28" t="s">
        <v>74</v>
      </c>
      <c r="M109" s="21"/>
      <c r="N109" s="21"/>
      <c r="O109" s="43">
        <v>3300</v>
      </c>
      <c r="P109" s="43">
        <v>1800</v>
      </c>
      <c r="Q109" s="43">
        <v>1800</v>
      </c>
      <c r="R109" s="43">
        <v>1869.4</v>
      </c>
      <c r="S109" s="43">
        <v>1869.4</v>
      </c>
      <c r="T109" s="43">
        <v>1869.4</v>
      </c>
      <c r="U109" s="43">
        <v>1869.4</v>
      </c>
      <c r="V109" s="43">
        <v>1869.4</v>
      </c>
      <c r="W109" s="23">
        <f t="shared" si="31"/>
        <v>16246.999999999998</v>
      </c>
    </row>
    <row r="110" spans="1:23" ht="21" customHeight="1">
      <c r="A110" s="70"/>
      <c r="B110" s="88"/>
      <c r="C110" s="71"/>
      <c r="D110" s="28" t="s">
        <v>187</v>
      </c>
      <c r="E110" s="28" t="s">
        <v>188</v>
      </c>
      <c r="F110" s="28" t="s">
        <v>207</v>
      </c>
      <c r="G110" s="28" t="s">
        <v>188</v>
      </c>
      <c r="H110" s="28" t="s">
        <v>190</v>
      </c>
      <c r="I110" s="28" t="s">
        <v>191</v>
      </c>
      <c r="J110" s="28" t="s">
        <v>192</v>
      </c>
      <c r="K110" s="28" t="s">
        <v>243</v>
      </c>
      <c r="L110" s="28" t="s">
        <v>110</v>
      </c>
      <c r="M110" s="21"/>
      <c r="N110" s="21"/>
      <c r="O110" s="43">
        <v>3000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23">
        <f t="shared" si="31"/>
        <v>3000</v>
      </c>
    </row>
    <row r="111" spans="1:23" ht="21" customHeight="1">
      <c r="A111" s="70"/>
      <c r="B111" s="88"/>
      <c r="C111" s="71"/>
      <c r="D111" s="28" t="s">
        <v>187</v>
      </c>
      <c r="E111" s="28" t="s">
        <v>188</v>
      </c>
      <c r="F111" s="28" t="s">
        <v>207</v>
      </c>
      <c r="G111" s="28" t="s">
        <v>188</v>
      </c>
      <c r="H111" s="28" t="s">
        <v>190</v>
      </c>
      <c r="I111" s="28" t="s">
        <v>202</v>
      </c>
      <c r="J111" s="28" t="s">
        <v>187</v>
      </c>
      <c r="K111" s="28" t="s">
        <v>245</v>
      </c>
      <c r="L111" s="28" t="s">
        <v>114</v>
      </c>
      <c r="M111" s="21"/>
      <c r="N111" s="21"/>
      <c r="O111" s="43">
        <v>6000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23">
        <f t="shared" si="31"/>
        <v>6000</v>
      </c>
    </row>
    <row r="112" spans="1:23" ht="21" customHeight="1">
      <c r="A112" s="70"/>
      <c r="B112" s="88"/>
      <c r="C112" s="71"/>
      <c r="D112" s="28" t="s">
        <v>187</v>
      </c>
      <c r="E112" s="28" t="s">
        <v>188</v>
      </c>
      <c r="F112" s="28" t="s">
        <v>207</v>
      </c>
      <c r="G112" s="28" t="s">
        <v>188</v>
      </c>
      <c r="H112" s="28" t="s">
        <v>190</v>
      </c>
      <c r="I112" s="28" t="s">
        <v>202</v>
      </c>
      <c r="J112" s="28" t="s">
        <v>191</v>
      </c>
      <c r="K112" s="28" t="s">
        <v>246</v>
      </c>
      <c r="L112" s="28" t="s">
        <v>247</v>
      </c>
      <c r="M112" s="21"/>
      <c r="N112" s="21"/>
      <c r="O112" s="43">
        <v>2200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23">
        <f t="shared" si="31"/>
        <v>2200</v>
      </c>
    </row>
    <row r="113" spans="1:23" ht="20.25" customHeight="1">
      <c r="A113" s="70"/>
      <c r="B113" s="88"/>
      <c r="C113" s="71"/>
      <c r="D113" s="28" t="s">
        <v>187</v>
      </c>
      <c r="E113" s="28" t="s">
        <v>188</v>
      </c>
      <c r="F113" s="28" t="s">
        <v>207</v>
      </c>
      <c r="G113" s="28" t="s">
        <v>187</v>
      </c>
      <c r="H113" s="28" t="s">
        <v>190</v>
      </c>
      <c r="I113" s="28" t="s">
        <v>202</v>
      </c>
      <c r="J113" s="28" t="s">
        <v>188</v>
      </c>
      <c r="K113" s="28" t="s">
        <v>75</v>
      </c>
      <c r="L113" s="28" t="s">
        <v>217</v>
      </c>
      <c r="M113" s="21"/>
      <c r="N113" s="21"/>
      <c r="O113" s="43">
        <v>5000</v>
      </c>
      <c r="P113" s="43">
        <v>5000</v>
      </c>
      <c r="Q113" s="43">
        <v>5000</v>
      </c>
      <c r="R113" s="43">
        <v>5000</v>
      </c>
      <c r="S113" s="43">
        <v>5000</v>
      </c>
      <c r="T113" s="43">
        <v>5000</v>
      </c>
      <c r="U113" s="43">
        <v>5000</v>
      </c>
      <c r="V113" s="43">
        <v>5000</v>
      </c>
      <c r="W113" s="23">
        <f t="shared" si="31"/>
        <v>40000</v>
      </c>
    </row>
    <row r="114" spans="1:23" ht="19.5" customHeight="1">
      <c r="A114" s="70"/>
      <c r="B114" s="88"/>
      <c r="C114" s="71"/>
      <c r="D114" s="28" t="s">
        <v>187</v>
      </c>
      <c r="E114" s="28" t="s">
        <v>188</v>
      </c>
      <c r="F114" s="28" t="s">
        <v>207</v>
      </c>
      <c r="G114" s="28" t="s">
        <v>191</v>
      </c>
      <c r="H114" s="28" t="s">
        <v>190</v>
      </c>
      <c r="I114" s="28" t="s">
        <v>202</v>
      </c>
      <c r="J114" s="28" t="s">
        <v>187</v>
      </c>
      <c r="K114" s="28" t="s">
        <v>71</v>
      </c>
      <c r="L114" s="28" t="s">
        <v>217</v>
      </c>
      <c r="M114" s="21"/>
      <c r="N114" s="21"/>
      <c r="O114" s="43">
        <v>41069.4</v>
      </c>
      <c r="P114" s="43">
        <v>45000</v>
      </c>
      <c r="Q114" s="43">
        <v>45000</v>
      </c>
      <c r="R114" s="43">
        <v>45000</v>
      </c>
      <c r="S114" s="43">
        <v>45000</v>
      </c>
      <c r="T114" s="43">
        <v>45000</v>
      </c>
      <c r="U114" s="43">
        <v>45000</v>
      </c>
      <c r="V114" s="43">
        <v>45000</v>
      </c>
      <c r="W114" s="23">
        <f t="shared" si="31"/>
        <v>356069.4</v>
      </c>
    </row>
    <row r="115" spans="1:23" ht="19.5" customHeight="1">
      <c r="A115" s="70"/>
      <c r="B115" s="88"/>
      <c r="C115" s="71"/>
      <c r="D115" s="28" t="s">
        <v>187</v>
      </c>
      <c r="E115" s="28" t="s">
        <v>188</v>
      </c>
      <c r="F115" s="28" t="s">
        <v>207</v>
      </c>
      <c r="G115" s="28" t="s">
        <v>191</v>
      </c>
      <c r="H115" s="28" t="s">
        <v>190</v>
      </c>
      <c r="I115" s="28" t="s">
        <v>221</v>
      </c>
      <c r="J115" s="28" t="s">
        <v>202</v>
      </c>
      <c r="K115" s="28" t="s">
        <v>72</v>
      </c>
      <c r="L115" s="28" t="s">
        <v>110</v>
      </c>
      <c r="M115" s="21"/>
      <c r="N115" s="21"/>
      <c r="O115" s="43">
        <v>3000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23">
        <f t="shared" si="31"/>
        <v>3000</v>
      </c>
    </row>
    <row r="116" spans="1:23" ht="19.5" customHeight="1">
      <c r="A116" s="70"/>
      <c r="B116" s="88"/>
      <c r="C116" s="71"/>
      <c r="D116" s="28" t="s">
        <v>187</v>
      </c>
      <c r="E116" s="28" t="s">
        <v>188</v>
      </c>
      <c r="F116" s="28" t="s">
        <v>207</v>
      </c>
      <c r="G116" s="28" t="s">
        <v>202</v>
      </c>
      <c r="H116" s="28" t="s">
        <v>190</v>
      </c>
      <c r="I116" s="28" t="s">
        <v>189</v>
      </c>
      <c r="J116" s="28" t="s">
        <v>215</v>
      </c>
      <c r="K116" s="28" t="s">
        <v>72</v>
      </c>
      <c r="L116" s="28" t="s">
        <v>217</v>
      </c>
      <c r="M116" s="21"/>
      <c r="N116" s="21"/>
      <c r="O116" s="43">
        <v>37900</v>
      </c>
      <c r="P116" s="43">
        <v>70000</v>
      </c>
      <c r="Q116" s="43">
        <v>70000</v>
      </c>
      <c r="R116" s="43">
        <v>70000</v>
      </c>
      <c r="S116" s="43">
        <v>70000</v>
      </c>
      <c r="T116" s="43">
        <v>70000</v>
      </c>
      <c r="U116" s="43">
        <v>70000</v>
      </c>
      <c r="V116" s="43">
        <v>70000</v>
      </c>
      <c r="W116" s="23">
        <f t="shared" si="31"/>
        <v>527900</v>
      </c>
    </row>
    <row r="117" spans="1:23" ht="19.5" customHeight="1">
      <c r="A117" s="70"/>
      <c r="B117" s="88"/>
      <c r="C117" s="71"/>
      <c r="D117" s="28" t="s">
        <v>187</v>
      </c>
      <c r="E117" s="28" t="s">
        <v>188</v>
      </c>
      <c r="F117" s="28" t="s">
        <v>207</v>
      </c>
      <c r="G117" s="28" t="s">
        <v>202</v>
      </c>
      <c r="H117" s="28" t="s">
        <v>190</v>
      </c>
      <c r="I117" s="28" t="s">
        <v>202</v>
      </c>
      <c r="J117" s="28" t="s">
        <v>187</v>
      </c>
      <c r="K117" s="28" t="s">
        <v>249</v>
      </c>
      <c r="L117" s="28" t="s">
        <v>217</v>
      </c>
      <c r="M117" s="21"/>
      <c r="N117" s="21"/>
      <c r="O117" s="43">
        <v>5400</v>
      </c>
      <c r="P117" s="43"/>
      <c r="Q117" s="43"/>
      <c r="R117" s="43"/>
      <c r="S117" s="43"/>
      <c r="T117" s="43"/>
      <c r="U117" s="43"/>
      <c r="V117" s="43"/>
      <c r="W117" s="23">
        <f t="shared" si="31"/>
        <v>5400</v>
      </c>
    </row>
    <row r="118" spans="1:23" ht="18" customHeight="1">
      <c r="A118" s="63"/>
      <c r="B118" s="89"/>
      <c r="C118" s="65"/>
      <c r="D118" s="28" t="s">
        <v>187</v>
      </c>
      <c r="E118" s="28" t="s">
        <v>188</v>
      </c>
      <c r="F118" s="28" t="s">
        <v>207</v>
      </c>
      <c r="G118" s="28" t="s">
        <v>219</v>
      </c>
      <c r="H118" s="28" t="s">
        <v>190</v>
      </c>
      <c r="I118" s="28" t="s">
        <v>189</v>
      </c>
      <c r="J118" s="28" t="s">
        <v>215</v>
      </c>
      <c r="K118" s="28" t="s">
        <v>71</v>
      </c>
      <c r="L118" s="28" t="s">
        <v>217</v>
      </c>
      <c r="M118" s="21"/>
      <c r="N118" s="21"/>
      <c r="O118" s="43">
        <v>3512</v>
      </c>
      <c r="P118" s="43">
        <v>3512</v>
      </c>
      <c r="Q118" s="43">
        <v>3512</v>
      </c>
      <c r="R118" s="43">
        <v>4073.4</v>
      </c>
      <c r="S118" s="43">
        <v>4073.4</v>
      </c>
      <c r="T118" s="43">
        <v>4073.4</v>
      </c>
      <c r="U118" s="43">
        <v>4073.4</v>
      </c>
      <c r="V118" s="43">
        <v>4073.4</v>
      </c>
      <c r="W118" s="23">
        <f t="shared" si="31"/>
        <v>30903.000000000004</v>
      </c>
    </row>
    <row r="119" spans="1:23" ht="93" customHeight="1">
      <c r="A119" s="51" t="s">
        <v>212</v>
      </c>
      <c r="B119" s="52" t="s">
        <v>67</v>
      </c>
      <c r="C119" s="9" t="s">
        <v>211</v>
      </c>
      <c r="D119" s="28" t="s">
        <v>187</v>
      </c>
      <c r="E119" s="28" t="s">
        <v>188</v>
      </c>
      <c r="F119" s="28" t="s">
        <v>207</v>
      </c>
      <c r="G119" s="28" t="s">
        <v>221</v>
      </c>
      <c r="H119" s="28" t="s">
        <v>201</v>
      </c>
      <c r="I119" s="28"/>
      <c r="J119" s="28"/>
      <c r="K119" s="28"/>
      <c r="L119" s="28"/>
      <c r="M119" s="21">
        <v>0</v>
      </c>
      <c r="N119" s="21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23">
        <f t="shared" si="31"/>
        <v>0</v>
      </c>
    </row>
    <row r="120" spans="1:23" ht="127.5" customHeight="1">
      <c r="A120" s="51" t="s">
        <v>212</v>
      </c>
      <c r="B120" s="52" t="s">
        <v>68</v>
      </c>
      <c r="C120" s="9" t="s">
        <v>169</v>
      </c>
      <c r="D120" s="28" t="s">
        <v>187</v>
      </c>
      <c r="E120" s="28" t="s">
        <v>188</v>
      </c>
      <c r="F120" s="28" t="s">
        <v>207</v>
      </c>
      <c r="G120" s="28" t="s">
        <v>207</v>
      </c>
      <c r="H120" s="28" t="s">
        <v>206</v>
      </c>
      <c r="I120" s="28"/>
      <c r="J120" s="28"/>
      <c r="K120" s="28"/>
      <c r="L120" s="28"/>
      <c r="M120" s="21">
        <v>0</v>
      </c>
      <c r="N120" s="21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23">
        <f t="shared" si="31"/>
        <v>0</v>
      </c>
    </row>
    <row r="121" spans="1:23" ht="123" customHeight="1">
      <c r="A121" s="51" t="s">
        <v>212</v>
      </c>
      <c r="B121" s="52" t="s">
        <v>39</v>
      </c>
      <c r="C121" s="9" t="s">
        <v>170</v>
      </c>
      <c r="D121" s="28" t="s">
        <v>187</v>
      </c>
      <c r="E121" s="28" t="s">
        <v>188</v>
      </c>
      <c r="F121" s="28" t="s">
        <v>207</v>
      </c>
      <c r="G121" s="28" t="s">
        <v>237</v>
      </c>
      <c r="H121" s="28" t="s">
        <v>222</v>
      </c>
      <c r="I121" s="28"/>
      <c r="J121" s="28"/>
      <c r="K121" s="28"/>
      <c r="L121" s="28"/>
      <c r="M121" s="21">
        <v>174.8</v>
      </c>
      <c r="N121" s="21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23">
        <f t="shared" si="31"/>
        <v>0</v>
      </c>
    </row>
    <row r="122" spans="1:23" ht="67.5" customHeight="1">
      <c r="A122" s="51" t="s">
        <v>212</v>
      </c>
      <c r="B122" s="52" t="s">
        <v>69</v>
      </c>
      <c r="C122" s="9" t="s">
        <v>171</v>
      </c>
      <c r="D122" s="28" t="s">
        <v>187</v>
      </c>
      <c r="E122" s="28" t="s">
        <v>188</v>
      </c>
      <c r="F122" s="28" t="s">
        <v>207</v>
      </c>
      <c r="G122" s="28" t="s">
        <v>214</v>
      </c>
      <c r="H122" s="28" t="s">
        <v>223</v>
      </c>
      <c r="I122" s="28"/>
      <c r="J122" s="28"/>
      <c r="K122" s="28"/>
      <c r="L122" s="28"/>
      <c r="M122" s="21">
        <v>0</v>
      </c>
      <c r="N122" s="21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23">
        <f t="shared" si="31"/>
        <v>0</v>
      </c>
    </row>
    <row r="123" spans="1:23" ht="80.25" customHeight="1">
      <c r="A123" s="51" t="s">
        <v>212</v>
      </c>
      <c r="B123" s="52" t="s">
        <v>70</v>
      </c>
      <c r="C123" s="9" t="s">
        <v>172</v>
      </c>
      <c r="D123" s="28" t="s">
        <v>187</v>
      </c>
      <c r="E123" s="28" t="s">
        <v>188</v>
      </c>
      <c r="F123" s="28" t="s">
        <v>207</v>
      </c>
      <c r="G123" s="28" t="s">
        <v>238</v>
      </c>
      <c r="H123" s="28" t="s">
        <v>224</v>
      </c>
      <c r="I123" s="28"/>
      <c r="J123" s="28"/>
      <c r="K123" s="28"/>
      <c r="L123" s="28"/>
      <c r="M123" s="21">
        <v>0</v>
      </c>
      <c r="N123" s="21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23">
        <f t="shared" si="31"/>
        <v>0</v>
      </c>
    </row>
    <row r="124" spans="1:23" ht="103.5" customHeight="1">
      <c r="A124" s="51" t="s">
        <v>212</v>
      </c>
      <c r="B124" s="52" t="s">
        <v>24</v>
      </c>
      <c r="C124" s="9" t="s">
        <v>173</v>
      </c>
      <c r="D124" s="28" t="s">
        <v>187</v>
      </c>
      <c r="E124" s="28" t="s">
        <v>188</v>
      </c>
      <c r="F124" s="28" t="s">
        <v>207</v>
      </c>
      <c r="G124" s="28" t="s">
        <v>192</v>
      </c>
      <c r="H124" s="28" t="s">
        <v>225</v>
      </c>
      <c r="I124" s="28"/>
      <c r="J124" s="28"/>
      <c r="K124" s="28"/>
      <c r="L124" s="28"/>
      <c r="M124" s="21">
        <v>0</v>
      </c>
      <c r="N124" s="21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23">
        <f t="shared" si="31"/>
        <v>0</v>
      </c>
    </row>
    <row r="125" spans="1:23" ht="76.5" customHeight="1">
      <c r="A125" s="51" t="s">
        <v>212</v>
      </c>
      <c r="B125" s="52" t="s">
        <v>25</v>
      </c>
      <c r="C125" s="9" t="s">
        <v>45</v>
      </c>
      <c r="D125" s="28" t="s">
        <v>187</v>
      </c>
      <c r="E125" s="28" t="s">
        <v>188</v>
      </c>
      <c r="F125" s="28" t="s">
        <v>207</v>
      </c>
      <c r="G125" s="28" t="s">
        <v>239</v>
      </c>
      <c r="H125" s="28" t="s">
        <v>197</v>
      </c>
      <c r="I125" s="28"/>
      <c r="J125" s="28"/>
      <c r="K125" s="28"/>
      <c r="L125" s="28"/>
      <c r="M125" s="21">
        <v>0</v>
      </c>
      <c r="N125" s="21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23">
        <f t="shared" si="31"/>
        <v>0</v>
      </c>
    </row>
    <row r="126" spans="1:23" ht="84.75" customHeight="1">
      <c r="A126" s="51" t="s">
        <v>212</v>
      </c>
      <c r="B126" s="52" t="s">
        <v>26</v>
      </c>
      <c r="C126" s="9" t="s">
        <v>174</v>
      </c>
      <c r="D126" s="28" t="s">
        <v>187</v>
      </c>
      <c r="E126" s="28" t="s">
        <v>188</v>
      </c>
      <c r="F126" s="28" t="s">
        <v>207</v>
      </c>
      <c r="G126" s="28" t="s">
        <v>189</v>
      </c>
      <c r="H126" s="28" t="s">
        <v>226</v>
      </c>
      <c r="I126" s="28"/>
      <c r="J126" s="28"/>
      <c r="K126" s="28"/>
      <c r="L126" s="28"/>
      <c r="M126" s="21">
        <f>240+240</f>
        <v>480</v>
      </c>
      <c r="N126" s="21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23">
        <f t="shared" si="31"/>
        <v>0</v>
      </c>
    </row>
    <row r="127" spans="1:23" ht="109.5" customHeight="1">
      <c r="A127" s="51" t="s">
        <v>212</v>
      </c>
      <c r="B127" s="52" t="s">
        <v>27</v>
      </c>
      <c r="C127" s="9" t="s">
        <v>183</v>
      </c>
      <c r="D127" s="28" t="s">
        <v>187</v>
      </c>
      <c r="E127" s="28" t="s">
        <v>188</v>
      </c>
      <c r="F127" s="28" t="s">
        <v>207</v>
      </c>
      <c r="G127" s="28" t="s">
        <v>196</v>
      </c>
      <c r="H127" s="28" t="s">
        <v>227</v>
      </c>
      <c r="I127" s="28"/>
      <c r="J127" s="28"/>
      <c r="K127" s="28"/>
      <c r="L127" s="28"/>
      <c r="M127" s="21">
        <v>0</v>
      </c>
      <c r="N127" s="21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23">
        <f t="shared" si="31"/>
        <v>0</v>
      </c>
    </row>
    <row r="128" spans="1:23" ht="95.25" customHeight="1">
      <c r="A128" s="51" t="s">
        <v>212</v>
      </c>
      <c r="B128" s="52" t="s">
        <v>28</v>
      </c>
      <c r="C128" s="9" t="s">
        <v>132</v>
      </c>
      <c r="D128" s="28" t="s">
        <v>187</v>
      </c>
      <c r="E128" s="28" t="s">
        <v>188</v>
      </c>
      <c r="F128" s="28" t="s">
        <v>207</v>
      </c>
      <c r="G128" s="28" t="s">
        <v>200</v>
      </c>
      <c r="H128" s="28" t="s">
        <v>228</v>
      </c>
      <c r="I128" s="28"/>
      <c r="J128" s="28"/>
      <c r="K128" s="28"/>
      <c r="L128" s="28"/>
      <c r="M128" s="21">
        <f>400+800</f>
        <v>1200</v>
      </c>
      <c r="N128" s="21">
        <f>521.8+700</f>
        <v>1221.8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23">
        <f t="shared" si="31"/>
        <v>0</v>
      </c>
    </row>
    <row r="129" spans="1:23" ht="101.25" customHeight="1">
      <c r="A129" s="51" t="s">
        <v>212</v>
      </c>
      <c r="B129" s="52" t="s">
        <v>29</v>
      </c>
      <c r="C129" s="9" t="s">
        <v>175</v>
      </c>
      <c r="D129" s="28" t="s">
        <v>187</v>
      </c>
      <c r="E129" s="28" t="s">
        <v>188</v>
      </c>
      <c r="F129" s="28" t="s">
        <v>207</v>
      </c>
      <c r="G129" s="28" t="s">
        <v>205</v>
      </c>
      <c r="H129" s="28" t="s">
        <v>218</v>
      </c>
      <c r="I129" s="28"/>
      <c r="J129" s="28"/>
      <c r="K129" s="28"/>
      <c r="L129" s="28"/>
      <c r="M129" s="21">
        <v>0</v>
      </c>
      <c r="N129" s="21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23">
        <f t="shared" si="31"/>
        <v>0</v>
      </c>
    </row>
    <row r="130" spans="1:23" ht="80.25" customHeight="1">
      <c r="A130" s="51" t="s">
        <v>212</v>
      </c>
      <c r="B130" s="52" t="s">
        <v>30</v>
      </c>
      <c r="C130" s="9" t="s">
        <v>176</v>
      </c>
      <c r="D130" s="28" t="s">
        <v>187</v>
      </c>
      <c r="E130" s="28" t="s">
        <v>188</v>
      </c>
      <c r="F130" s="28" t="s">
        <v>207</v>
      </c>
      <c r="G130" s="28" t="s">
        <v>135</v>
      </c>
      <c r="H130" s="28" t="s">
        <v>229</v>
      </c>
      <c r="I130" s="28"/>
      <c r="J130" s="28"/>
      <c r="K130" s="28"/>
      <c r="L130" s="28"/>
      <c r="M130" s="21">
        <v>47.5</v>
      </c>
      <c r="N130" s="21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3">
        <v>0</v>
      </c>
      <c r="V130" s="43">
        <v>0</v>
      </c>
      <c r="W130" s="23">
        <f t="shared" si="31"/>
        <v>0</v>
      </c>
    </row>
    <row r="131" spans="1:23" ht="80.25" customHeight="1">
      <c r="A131" s="51" t="s">
        <v>212</v>
      </c>
      <c r="B131" s="52" t="s">
        <v>31</v>
      </c>
      <c r="C131" s="9" t="s">
        <v>177</v>
      </c>
      <c r="D131" s="28" t="s">
        <v>187</v>
      </c>
      <c r="E131" s="28" t="s">
        <v>188</v>
      </c>
      <c r="F131" s="28" t="s">
        <v>207</v>
      </c>
      <c r="G131" s="28" t="s">
        <v>137</v>
      </c>
      <c r="H131" s="28" t="s">
        <v>230</v>
      </c>
      <c r="I131" s="28"/>
      <c r="J131" s="28"/>
      <c r="K131" s="28"/>
      <c r="L131" s="28"/>
      <c r="M131" s="21">
        <v>0</v>
      </c>
      <c r="N131" s="21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23">
        <f t="shared" si="31"/>
        <v>0</v>
      </c>
    </row>
    <row r="132" spans="1:23" ht="93.75" customHeight="1">
      <c r="A132" s="51" t="s">
        <v>212</v>
      </c>
      <c r="B132" s="52" t="s">
        <v>32</v>
      </c>
      <c r="C132" s="9" t="s">
        <v>178</v>
      </c>
      <c r="D132" s="28" t="s">
        <v>187</v>
      </c>
      <c r="E132" s="28" t="s">
        <v>188</v>
      </c>
      <c r="F132" s="28" t="s">
        <v>207</v>
      </c>
      <c r="G132" s="28" t="s">
        <v>138</v>
      </c>
      <c r="H132" s="28" t="s">
        <v>213</v>
      </c>
      <c r="I132" s="28"/>
      <c r="J132" s="28"/>
      <c r="K132" s="28"/>
      <c r="L132" s="28"/>
      <c r="M132" s="21">
        <f>311.3+0.5</f>
        <v>311.8</v>
      </c>
      <c r="N132" s="21">
        <f>3921+4600+5300+2100</f>
        <v>15921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23">
        <f t="shared" si="31"/>
        <v>0</v>
      </c>
    </row>
    <row r="133" spans="1:23" ht="81" customHeight="1">
      <c r="A133" s="51" t="s">
        <v>212</v>
      </c>
      <c r="B133" s="52" t="s">
        <v>33</v>
      </c>
      <c r="C133" s="9" t="s">
        <v>179</v>
      </c>
      <c r="D133" s="28" t="s">
        <v>187</v>
      </c>
      <c r="E133" s="28" t="s">
        <v>188</v>
      </c>
      <c r="F133" s="28" t="s">
        <v>207</v>
      </c>
      <c r="G133" s="28" t="s">
        <v>139</v>
      </c>
      <c r="H133" s="28" t="s">
        <v>231</v>
      </c>
      <c r="I133" s="28"/>
      <c r="J133" s="28"/>
      <c r="K133" s="28"/>
      <c r="L133" s="28"/>
      <c r="M133" s="21">
        <v>0</v>
      </c>
      <c r="N133" s="21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23">
        <f t="shared" si="31"/>
        <v>0</v>
      </c>
    </row>
    <row r="134" spans="1:23" ht="90">
      <c r="A134" s="51" t="s">
        <v>212</v>
      </c>
      <c r="B134" s="52" t="s">
        <v>34</v>
      </c>
      <c r="C134" s="9" t="s">
        <v>180</v>
      </c>
      <c r="D134" s="28" t="s">
        <v>187</v>
      </c>
      <c r="E134" s="28" t="s">
        <v>188</v>
      </c>
      <c r="F134" s="28" t="s">
        <v>207</v>
      </c>
      <c r="G134" s="28" t="s">
        <v>140</v>
      </c>
      <c r="H134" s="28" t="s">
        <v>232</v>
      </c>
      <c r="I134" s="28"/>
      <c r="J134" s="28"/>
      <c r="K134" s="28"/>
      <c r="L134" s="28"/>
      <c r="M134" s="21">
        <v>285.4</v>
      </c>
      <c r="N134" s="21">
        <f>4700</f>
        <v>4700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23">
        <f t="shared" si="31"/>
        <v>0</v>
      </c>
    </row>
    <row r="135" spans="1:23" ht="90">
      <c r="A135" s="51" t="s">
        <v>212</v>
      </c>
      <c r="B135" s="52" t="s">
        <v>35</v>
      </c>
      <c r="C135" s="9" t="s">
        <v>181</v>
      </c>
      <c r="D135" s="28" t="s">
        <v>187</v>
      </c>
      <c r="E135" s="28" t="s">
        <v>188</v>
      </c>
      <c r="F135" s="28" t="s">
        <v>207</v>
      </c>
      <c r="G135" s="28" t="s">
        <v>141</v>
      </c>
      <c r="H135" s="28" t="s">
        <v>233</v>
      </c>
      <c r="I135" s="28"/>
      <c r="J135" s="28"/>
      <c r="K135" s="28"/>
      <c r="L135" s="28"/>
      <c r="M135" s="21">
        <v>0</v>
      </c>
      <c r="N135" s="21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23">
        <f t="shared" si="31"/>
        <v>0</v>
      </c>
    </row>
    <row r="136" spans="1:23" ht="75">
      <c r="A136" s="51" t="s">
        <v>212</v>
      </c>
      <c r="B136" s="52" t="s">
        <v>36</v>
      </c>
      <c r="C136" s="9" t="s">
        <v>182</v>
      </c>
      <c r="D136" s="28" t="s">
        <v>187</v>
      </c>
      <c r="E136" s="28" t="s">
        <v>188</v>
      </c>
      <c r="F136" s="28" t="s">
        <v>207</v>
      </c>
      <c r="G136" s="28" t="s">
        <v>142</v>
      </c>
      <c r="H136" s="28" t="s">
        <v>234</v>
      </c>
      <c r="I136" s="28"/>
      <c r="J136" s="28"/>
      <c r="K136" s="28"/>
      <c r="L136" s="28"/>
      <c r="M136" s="21">
        <v>0</v>
      </c>
      <c r="N136" s="21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23">
        <f t="shared" si="31"/>
        <v>0</v>
      </c>
    </row>
    <row r="137" spans="1:23" ht="173.25">
      <c r="A137" s="51" t="s">
        <v>212</v>
      </c>
      <c r="B137" s="52" t="s">
        <v>37</v>
      </c>
      <c r="C137" s="9" t="s">
        <v>124</v>
      </c>
      <c r="D137" s="28" t="s">
        <v>187</v>
      </c>
      <c r="E137" s="28" t="s">
        <v>188</v>
      </c>
      <c r="F137" s="28" t="s">
        <v>207</v>
      </c>
      <c r="G137" s="28" t="s">
        <v>143</v>
      </c>
      <c r="H137" s="28" t="s">
        <v>235</v>
      </c>
      <c r="I137" s="28"/>
      <c r="J137" s="28"/>
      <c r="K137" s="28"/>
      <c r="L137" s="28"/>
      <c r="M137" s="21">
        <v>0</v>
      </c>
      <c r="N137" s="21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23">
        <f t="shared" si="31"/>
        <v>0</v>
      </c>
    </row>
    <row r="138" spans="1:23" ht="79.5" customHeight="1">
      <c r="A138" s="51" t="s">
        <v>212</v>
      </c>
      <c r="B138" s="52" t="s">
        <v>38</v>
      </c>
      <c r="C138" s="9" t="s">
        <v>184</v>
      </c>
      <c r="D138" s="28" t="s">
        <v>187</v>
      </c>
      <c r="E138" s="28" t="s">
        <v>188</v>
      </c>
      <c r="F138" s="28" t="s">
        <v>207</v>
      </c>
      <c r="G138" s="28" t="s">
        <v>144</v>
      </c>
      <c r="H138" s="28" t="s">
        <v>236</v>
      </c>
      <c r="I138" s="28"/>
      <c r="J138" s="28"/>
      <c r="K138" s="28"/>
      <c r="L138" s="28"/>
      <c r="M138" s="21">
        <v>0</v>
      </c>
      <c r="N138" s="21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23">
        <f t="shared" si="31"/>
        <v>0</v>
      </c>
    </row>
    <row r="139" spans="1:23" ht="63">
      <c r="A139" s="13" t="s">
        <v>212</v>
      </c>
      <c r="B139" s="12" t="s">
        <v>123</v>
      </c>
      <c r="C139" s="12" t="s">
        <v>9</v>
      </c>
      <c r="D139" s="28" t="s">
        <v>187</v>
      </c>
      <c r="E139" s="28" t="s">
        <v>188</v>
      </c>
      <c r="F139" s="28" t="s">
        <v>237</v>
      </c>
      <c r="G139" s="28" t="s">
        <v>145</v>
      </c>
      <c r="H139" s="28" t="s">
        <v>190</v>
      </c>
      <c r="I139" s="28"/>
      <c r="J139" s="28"/>
      <c r="K139" s="28"/>
      <c r="L139" s="28"/>
      <c r="M139" s="21">
        <v>41132.8</v>
      </c>
      <c r="N139" s="21">
        <v>62480.3</v>
      </c>
      <c r="O139" s="43">
        <v>3000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0</v>
      </c>
      <c r="W139" s="23">
        <f t="shared" si="31"/>
        <v>3000</v>
      </c>
    </row>
    <row r="140" spans="1:23" ht="18" customHeight="1">
      <c r="A140" s="62" t="s">
        <v>212</v>
      </c>
      <c r="B140" s="64" t="s">
        <v>125</v>
      </c>
      <c r="C140" s="64" t="s">
        <v>9</v>
      </c>
      <c r="D140" s="28"/>
      <c r="E140" s="28"/>
      <c r="F140" s="28"/>
      <c r="G140" s="28"/>
      <c r="H140" s="28"/>
      <c r="I140" s="28"/>
      <c r="J140" s="28"/>
      <c r="K140" s="28"/>
      <c r="L140" s="28"/>
      <c r="M140" s="21">
        <v>44845</v>
      </c>
      <c r="N140" s="21">
        <v>215610</v>
      </c>
      <c r="O140" s="43">
        <f>SUM(O141:O143)</f>
        <v>122350</v>
      </c>
      <c r="P140" s="43">
        <f aca="true" t="shared" si="41" ref="P140:V140">SUM(P141:P143)</f>
        <v>83080</v>
      </c>
      <c r="Q140" s="43">
        <f t="shared" si="41"/>
        <v>118810</v>
      </c>
      <c r="R140" s="43">
        <f t="shared" si="41"/>
        <v>0</v>
      </c>
      <c r="S140" s="43">
        <f t="shared" si="41"/>
        <v>0</v>
      </c>
      <c r="T140" s="43">
        <f t="shared" si="41"/>
        <v>0</v>
      </c>
      <c r="U140" s="43">
        <f t="shared" si="41"/>
        <v>0</v>
      </c>
      <c r="V140" s="43">
        <f t="shared" si="41"/>
        <v>0</v>
      </c>
      <c r="W140" s="23">
        <f t="shared" si="31"/>
        <v>324240</v>
      </c>
    </row>
    <row r="141" spans="1:23" ht="18" customHeight="1">
      <c r="A141" s="70"/>
      <c r="B141" s="71"/>
      <c r="C141" s="71"/>
      <c r="D141" s="28" t="s">
        <v>187</v>
      </c>
      <c r="E141" s="28" t="s">
        <v>188</v>
      </c>
      <c r="F141" s="28" t="s">
        <v>214</v>
      </c>
      <c r="G141" s="28" t="s">
        <v>146</v>
      </c>
      <c r="H141" s="28" t="s">
        <v>190</v>
      </c>
      <c r="I141" s="28" t="s">
        <v>202</v>
      </c>
      <c r="J141" s="28" t="s">
        <v>187</v>
      </c>
      <c r="K141" s="28" t="s">
        <v>79</v>
      </c>
      <c r="L141" s="28" t="s">
        <v>65</v>
      </c>
      <c r="M141" s="21"/>
      <c r="N141" s="21"/>
      <c r="O141" s="43">
        <v>16930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23">
        <f aca="true" t="shared" si="42" ref="W141:W204">SUM(O141:V141)</f>
        <v>16930</v>
      </c>
    </row>
    <row r="142" spans="1:23" ht="21" customHeight="1">
      <c r="A142" s="70"/>
      <c r="B142" s="71"/>
      <c r="C142" s="71"/>
      <c r="D142" s="28" t="s">
        <v>187</v>
      </c>
      <c r="E142" s="28" t="s">
        <v>188</v>
      </c>
      <c r="F142" s="28" t="s">
        <v>214</v>
      </c>
      <c r="G142" s="28" t="s">
        <v>146</v>
      </c>
      <c r="H142" s="28" t="s">
        <v>190</v>
      </c>
      <c r="I142" s="28" t="s">
        <v>221</v>
      </c>
      <c r="J142" s="28" t="s">
        <v>187</v>
      </c>
      <c r="K142" s="28" t="s">
        <v>79</v>
      </c>
      <c r="L142" s="28" t="s">
        <v>65</v>
      </c>
      <c r="M142" s="21"/>
      <c r="N142" s="21"/>
      <c r="O142" s="43">
        <v>19250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23">
        <f t="shared" si="42"/>
        <v>19250</v>
      </c>
    </row>
    <row r="143" spans="1:23" ht="21.75" customHeight="1">
      <c r="A143" s="63"/>
      <c r="B143" s="65"/>
      <c r="C143" s="65"/>
      <c r="D143" s="28" t="s">
        <v>187</v>
      </c>
      <c r="E143" s="28" t="s">
        <v>188</v>
      </c>
      <c r="F143" s="28" t="s">
        <v>214</v>
      </c>
      <c r="G143" s="28" t="s">
        <v>146</v>
      </c>
      <c r="H143" s="28" t="s">
        <v>190</v>
      </c>
      <c r="I143" s="28" t="s">
        <v>221</v>
      </c>
      <c r="J143" s="28" t="s">
        <v>187</v>
      </c>
      <c r="K143" s="28" t="s">
        <v>78</v>
      </c>
      <c r="L143" s="28" t="s">
        <v>65</v>
      </c>
      <c r="M143" s="21"/>
      <c r="N143" s="21"/>
      <c r="O143" s="43">
        <v>86170</v>
      </c>
      <c r="P143" s="43">
        <v>83080</v>
      </c>
      <c r="Q143" s="43">
        <v>118810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23">
        <f t="shared" si="42"/>
        <v>288060</v>
      </c>
    </row>
    <row r="144" spans="1:23" ht="21" customHeight="1">
      <c r="A144" s="62" t="s">
        <v>212</v>
      </c>
      <c r="B144" s="64" t="s">
        <v>250</v>
      </c>
      <c r="C144" s="72" t="s">
        <v>124</v>
      </c>
      <c r="D144" s="28"/>
      <c r="E144" s="28"/>
      <c r="F144" s="28"/>
      <c r="G144" s="28"/>
      <c r="H144" s="28"/>
      <c r="I144" s="28"/>
      <c r="J144" s="28"/>
      <c r="K144" s="28"/>
      <c r="L144" s="28"/>
      <c r="M144" s="21">
        <v>260.4</v>
      </c>
      <c r="N144" s="21">
        <f>900</f>
        <v>900</v>
      </c>
      <c r="O144" s="43">
        <f>SUM(O145:O149)</f>
        <v>97336.7</v>
      </c>
      <c r="P144" s="43">
        <f aca="true" t="shared" si="43" ref="P144:V144">SUM(P145:P149)</f>
        <v>103164.70000000001</v>
      </c>
      <c r="Q144" s="43">
        <f t="shared" si="43"/>
        <v>97960.20000000001</v>
      </c>
      <c r="R144" s="43">
        <f t="shared" si="43"/>
        <v>84230.3</v>
      </c>
      <c r="S144" s="43">
        <f t="shared" si="43"/>
        <v>84230.3</v>
      </c>
      <c r="T144" s="43">
        <f t="shared" si="43"/>
        <v>84230.3</v>
      </c>
      <c r="U144" s="43">
        <f t="shared" si="43"/>
        <v>84230.3</v>
      </c>
      <c r="V144" s="43">
        <f t="shared" si="43"/>
        <v>84230.3</v>
      </c>
      <c r="W144" s="23">
        <f t="shared" si="42"/>
        <v>719613.1000000001</v>
      </c>
    </row>
    <row r="145" spans="1:23" ht="18.75">
      <c r="A145" s="70"/>
      <c r="B145" s="71"/>
      <c r="C145" s="73"/>
      <c r="D145" s="28" t="s">
        <v>187</v>
      </c>
      <c r="E145" s="28" t="s">
        <v>188</v>
      </c>
      <c r="F145" s="28" t="s">
        <v>238</v>
      </c>
      <c r="G145" s="28" t="s">
        <v>147</v>
      </c>
      <c r="H145" s="28" t="s">
        <v>235</v>
      </c>
      <c r="I145" s="28" t="s">
        <v>215</v>
      </c>
      <c r="J145" s="28" t="s">
        <v>214</v>
      </c>
      <c r="K145" s="28" t="s">
        <v>126</v>
      </c>
      <c r="L145" s="28" t="s">
        <v>119</v>
      </c>
      <c r="M145" s="21"/>
      <c r="N145" s="21"/>
      <c r="O145" s="43">
        <v>92585.6</v>
      </c>
      <c r="P145" s="43">
        <v>99830.6</v>
      </c>
      <c r="Q145" s="43">
        <v>94626.1</v>
      </c>
      <c r="R145" s="43">
        <v>82259.7</v>
      </c>
      <c r="S145" s="43">
        <v>82259.7</v>
      </c>
      <c r="T145" s="43">
        <v>82259.7</v>
      </c>
      <c r="U145" s="43">
        <v>82259.7</v>
      </c>
      <c r="V145" s="43">
        <v>82259.7</v>
      </c>
      <c r="W145" s="23">
        <f t="shared" si="42"/>
        <v>698340.7999999999</v>
      </c>
    </row>
    <row r="146" spans="1:23" ht="18.75">
      <c r="A146" s="70"/>
      <c r="B146" s="71"/>
      <c r="C146" s="73"/>
      <c r="D146" s="28" t="s">
        <v>187</v>
      </c>
      <c r="E146" s="28" t="s">
        <v>188</v>
      </c>
      <c r="F146" s="28" t="s">
        <v>238</v>
      </c>
      <c r="G146" s="28" t="s">
        <v>147</v>
      </c>
      <c r="H146" s="28" t="s">
        <v>235</v>
      </c>
      <c r="I146" s="28" t="s">
        <v>215</v>
      </c>
      <c r="J146" s="28" t="s">
        <v>214</v>
      </c>
      <c r="K146" s="28" t="s">
        <v>126</v>
      </c>
      <c r="L146" s="28" t="s">
        <v>120</v>
      </c>
      <c r="M146" s="21"/>
      <c r="N146" s="21"/>
      <c r="O146" s="43">
        <v>150</v>
      </c>
      <c r="P146" s="43">
        <v>341.6</v>
      </c>
      <c r="Q146" s="43">
        <v>341.6</v>
      </c>
      <c r="R146" s="43">
        <v>341.6</v>
      </c>
      <c r="S146" s="43">
        <v>341.6</v>
      </c>
      <c r="T146" s="43">
        <v>341.6</v>
      </c>
      <c r="U146" s="43">
        <v>341.6</v>
      </c>
      <c r="V146" s="43">
        <v>341.6</v>
      </c>
      <c r="W146" s="23">
        <f t="shared" si="42"/>
        <v>2541.2</v>
      </c>
    </row>
    <row r="147" spans="1:23" ht="18.75">
      <c r="A147" s="70"/>
      <c r="B147" s="71"/>
      <c r="C147" s="73"/>
      <c r="D147" s="28" t="s">
        <v>187</v>
      </c>
      <c r="E147" s="28" t="s">
        <v>188</v>
      </c>
      <c r="F147" s="28" t="s">
        <v>238</v>
      </c>
      <c r="G147" s="28" t="s">
        <v>147</v>
      </c>
      <c r="H147" s="28" t="s">
        <v>235</v>
      </c>
      <c r="I147" s="28" t="s">
        <v>215</v>
      </c>
      <c r="J147" s="28" t="s">
        <v>214</v>
      </c>
      <c r="K147" s="28" t="s">
        <v>126</v>
      </c>
      <c r="L147" s="28" t="s">
        <v>121</v>
      </c>
      <c r="M147" s="21"/>
      <c r="N147" s="21"/>
      <c r="O147" s="43">
        <v>574.2</v>
      </c>
      <c r="P147" s="43">
        <v>565</v>
      </c>
      <c r="Q147" s="43">
        <v>565</v>
      </c>
      <c r="R147" s="43">
        <v>201.5</v>
      </c>
      <c r="S147" s="43">
        <v>201.5</v>
      </c>
      <c r="T147" s="43">
        <v>201.5</v>
      </c>
      <c r="U147" s="43">
        <v>201.5</v>
      </c>
      <c r="V147" s="43">
        <v>201.5</v>
      </c>
      <c r="W147" s="23">
        <f t="shared" si="42"/>
        <v>2711.7</v>
      </c>
    </row>
    <row r="148" spans="1:23" ht="39" customHeight="1">
      <c r="A148" s="70"/>
      <c r="B148" s="71"/>
      <c r="C148" s="73"/>
      <c r="D148" s="28" t="s">
        <v>187</v>
      </c>
      <c r="E148" s="28" t="s">
        <v>188</v>
      </c>
      <c r="F148" s="28" t="s">
        <v>238</v>
      </c>
      <c r="G148" s="28" t="s">
        <v>147</v>
      </c>
      <c r="H148" s="28" t="s">
        <v>235</v>
      </c>
      <c r="I148" s="28" t="s">
        <v>215</v>
      </c>
      <c r="J148" s="28" t="s">
        <v>214</v>
      </c>
      <c r="K148" s="28" t="s">
        <v>126</v>
      </c>
      <c r="L148" s="28" t="s">
        <v>114</v>
      </c>
      <c r="M148" s="21"/>
      <c r="N148" s="21"/>
      <c r="O148" s="43">
        <v>258.2</v>
      </c>
      <c r="P148" s="43">
        <v>500</v>
      </c>
      <c r="Q148" s="43">
        <v>500</v>
      </c>
      <c r="R148" s="43">
        <v>500</v>
      </c>
      <c r="S148" s="43">
        <v>500</v>
      </c>
      <c r="T148" s="43">
        <v>500</v>
      </c>
      <c r="U148" s="43">
        <v>500</v>
      </c>
      <c r="V148" s="43">
        <v>500</v>
      </c>
      <c r="W148" s="23">
        <f t="shared" si="42"/>
        <v>3758.2</v>
      </c>
    </row>
    <row r="149" spans="1:23" ht="52.5" customHeight="1">
      <c r="A149" s="63"/>
      <c r="B149" s="65"/>
      <c r="C149" s="74"/>
      <c r="D149" s="28" t="s">
        <v>187</v>
      </c>
      <c r="E149" s="28" t="s">
        <v>188</v>
      </c>
      <c r="F149" s="28" t="s">
        <v>238</v>
      </c>
      <c r="G149" s="28" t="s">
        <v>147</v>
      </c>
      <c r="H149" s="28" t="s">
        <v>235</v>
      </c>
      <c r="I149" s="28" t="s">
        <v>215</v>
      </c>
      <c r="J149" s="28" t="s">
        <v>214</v>
      </c>
      <c r="K149" s="28" t="s">
        <v>126</v>
      </c>
      <c r="L149" s="28" t="s">
        <v>110</v>
      </c>
      <c r="M149" s="21"/>
      <c r="N149" s="21"/>
      <c r="O149" s="43">
        <v>3768.7</v>
      </c>
      <c r="P149" s="43">
        <v>1927.5</v>
      </c>
      <c r="Q149" s="43">
        <v>1927.5</v>
      </c>
      <c r="R149" s="43">
        <v>927.5</v>
      </c>
      <c r="S149" s="43">
        <v>927.5</v>
      </c>
      <c r="T149" s="43">
        <v>927.5</v>
      </c>
      <c r="U149" s="43">
        <v>927.5</v>
      </c>
      <c r="V149" s="43">
        <v>927.5</v>
      </c>
      <c r="W149" s="23">
        <f t="shared" si="42"/>
        <v>12261.2</v>
      </c>
    </row>
    <row r="150" spans="1:23" ht="22.5" customHeight="1">
      <c r="A150" s="62" t="s">
        <v>212</v>
      </c>
      <c r="B150" s="64" t="s">
        <v>251</v>
      </c>
      <c r="C150" s="72" t="s">
        <v>124</v>
      </c>
      <c r="D150" s="28"/>
      <c r="E150" s="28"/>
      <c r="F150" s="28"/>
      <c r="G150" s="28"/>
      <c r="H150" s="28"/>
      <c r="I150" s="28"/>
      <c r="J150" s="28"/>
      <c r="K150" s="28"/>
      <c r="L150" s="28"/>
      <c r="M150" s="21">
        <v>0</v>
      </c>
      <c r="N150" s="21">
        <f>2664.8+18862.1+5832.3+3008.9</f>
        <v>30368.1</v>
      </c>
      <c r="O150" s="43">
        <f>O151+O152+O157+O163</f>
        <v>33410.5</v>
      </c>
      <c r="P150" s="43">
        <f aca="true" t="shared" si="44" ref="P150:V150">P151+P152+P157+P163</f>
        <v>33603.200000000004</v>
      </c>
      <c r="Q150" s="43">
        <f t="shared" si="44"/>
        <v>32568.9</v>
      </c>
      <c r="R150" s="43">
        <f t="shared" si="44"/>
        <v>31759.7</v>
      </c>
      <c r="S150" s="43">
        <f t="shared" si="44"/>
        <v>31759.7</v>
      </c>
      <c r="T150" s="43">
        <f t="shared" si="44"/>
        <v>31759.7</v>
      </c>
      <c r="U150" s="43">
        <f t="shared" si="44"/>
        <v>31759.7</v>
      </c>
      <c r="V150" s="43">
        <f t="shared" si="44"/>
        <v>31759.7</v>
      </c>
      <c r="W150" s="23">
        <f t="shared" si="42"/>
        <v>258381.10000000006</v>
      </c>
    </row>
    <row r="151" spans="1:23" ht="22.5" customHeight="1">
      <c r="A151" s="70"/>
      <c r="B151" s="71"/>
      <c r="C151" s="73"/>
      <c r="D151" s="28" t="s">
        <v>187</v>
      </c>
      <c r="E151" s="28" t="s">
        <v>188</v>
      </c>
      <c r="F151" s="28" t="s">
        <v>239</v>
      </c>
      <c r="G151" s="28" t="s">
        <v>148</v>
      </c>
      <c r="H151" s="28" t="s">
        <v>235</v>
      </c>
      <c r="I151" s="28" t="s">
        <v>187</v>
      </c>
      <c r="J151" s="28" t="s">
        <v>191</v>
      </c>
      <c r="K151" s="28" t="s">
        <v>80</v>
      </c>
      <c r="L151" s="28" t="s">
        <v>81</v>
      </c>
      <c r="M151" s="21"/>
      <c r="N151" s="21"/>
      <c r="O151" s="43">
        <v>2267.6</v>
      </c>
      <c r="P151" s="43">
        <v>2699.4</v>
      </c>
      <c r="Q151" s="43">
        <v>2699.4</v>
      </c>
      <c r="R151" s="43">
        <v>2699.4</v>
      </c>
      <c r="S151" s="43">
        <v>2699.4</v>
      </c>
      <c r="T151" s="43">
        <v>2699.4</v>
      </c>
      <c r="U151" s="43">
        <v>2699.4</v>
      </c>
      <c r="V151" s="43">
        <v>2699.4</v>
      </c>
      <c r="W151" s="23">
        <f t="shared" si="42"/>
        <v>21163.4</v>
      </c>
    </row>
    <row r="152" spans="1:23" ht="19.5" customHeight="1">
      <c r="A152" s="70"/>
      <c r="B152" s="71"/>
      <c r="C152" s="73"/>
      <c r="D152" s="28"/>
      <c r="E152" s="28"/>
      <c r="F152" s="28"/>
      <c r="G152" s="28"/>
      <c r="H152" s="28"/>
      <c r="I152" s="28"/>
      <c r="J152" s="28"/>
      <c r="K152" s="28"/>
      <c r="L152" s="28"/>
      <c r="M152" s="21"/>
      <c r="N152" s="21"/>
      <c r="O152" s="43">
        <f>SUM(O153:O156)</f>
        <v>21167.300000000003</v>
      </c>
      <c r="P152" s="43">
        <f aca="true" t="shared" si="45" ref="P152:V152">SUM(P153:P156)</f>
        <v>20373.100000000002</v>
      </c>
      <c r="Q152" s="43">
        <f t="shared" si="45"/>
        <v>19474.5</v>
      </c>
      <c r="R152" s="43">
        <f t="shared" si="45"/>
        <v>19474.5</v>
      </c>
      <c r="S152" s="43">
        <f t="shared" si="45"/>
        <v>19474.5</v>
      </c>
      <c r="T152" s="43">
        <f t="shared" si="45"/>
        <v>19474.5</v>
      </c>
      <c r="U152" s="43">
        <f t="shared" si="45"/>
        <v>19474.5</v>
      </c>
      <c r="V152" s="43">
        <f t="shared" si="45"/>
        <v>19474.5</v>
      </c>
      <c r="W152" s="23">
        <f t="shared" si="42"/>
        <v>158387.40000000002</v>
      </c>
    </row>
    <row r="153" spans="1:23" ht="19.5" customHeight="1">
      <c r="A153" s="70"/>
      <c r="B153" s="71"/>
      <c r="C153" s="73"/>
      <c r="D153" s="28" t="s">
        <v>187</v>
      </c>
      <c r="E153" s="28" t="s">
        <v>188</v>
      </c>
      <c r="F153" s="28" t="s">
        <v>239</v>
      </c>
      <c r="G153" s="28" t="s">
        <v>148</v>
      </c>
      <c r="H153" s="28" t="s">
        <v>235</v>
      </c>
      <c r="I153" s="28" t="s">
        <v>215</v>
      </c>
      <c r="J153" s="28" t="s">
        <v>237</v>
      </c>
      <c r="K153" s="28" t="s">
        <v>80</v>
      </c>
      <c r="L153" s="28" t="s">
        <v>119</v>
      </c>
      <c r="M153" s="21"/>
      <c r="N153" s="21"/>
      <c r="O153" s="43">
        <v>16563.4</v>
      </c>
      <c r="P153" s="43">
        <v>17237.4</v>
      </c>
      <c r="Q153" s="43">
        <v>16338.8</v>
      </c>
      <c r="R153" s="43">
        <v>16338.8</v>
      </c>
      <c r="S153" s="43">
        <v>16338.8</v>
      </c>
      <c r="T153" s="43">
        <v>16338.8</v>
      </c>
      <c r="U153" s="43">
        <v>16338.8</v>
      </c>
      <c r="V153" s="43">
        <v>16338.8</v>
      </c>
      <c r="W153" s="23">
        <f t="shared" si="42"/>
        <v>131833.6</v>
      </c>
    </row>
    <row r="154" spans="1:23" ht="19.5" customHeight="1">
      <c r="A154" s="70"/>
      <c r="B154" s="71"/>
      <c r="C154" s="73"/>
      <c r="D154" s="28" t="s">
        <v>187</v>
      </c>
      <c r="E154" s="28" t="s">
        <v>188</v>
      </c>
      <c r="F154" s="28" t="s">
        <v>239</v>
      </c>
      <c r="G154" s="28" t="s">
        <v>148</v>
      </c>
      <c r="H154" s="28" t="s">
        <v>235</v>
      </c>
      <c r="I154" s="28" t="s">
        <v>215</v>
      </c>
      <c r="J154" s="28" t="s">
        <v>237</v>
      </c>
      <c r="K154" s="28" t="s">
        <v>80</v>
      </c>
      <c r="L154" s="28" t="s">
        <v>120</v>
      </c>
      <c r="M154" s="21"/>
      <c r="N154" s="21"/>
      <c r="O154" s="43">
        <v>990.5</v>
      </c>
      <c r="P154" s="43">
        <v>438.8</v>
      </c>
      <c r="Q154" s="43">
        <v>438.8</v>
      </c>
      <c r="R154" s="43">
        <v>438.8</v>
      </c>
      <c r="S154" s="43">
        <v>438.8</v>
      </c>
      <c r="T154" s="43">
        <v>438.8</v>
      </c>
      <c r="U154" s="43">
        <v>438.8</v>
      </c>
      <c r="V154" s="43">
        <v>438.8</v>
      </c>
      <c r="W154" s="23">
        <f t="shared" si="42"/>
        <v>4062.100000000001</v>
      </c>
    </row>
    <row r="155" spans="1:23" ht="22.5" customHeight="1">
      <c r="A155" s="70"/>
      <c r="B155" s="71"/>
      <c r="C155" s="73"/>
      <c r="D155" s="28" t="s">
        <v>187</v>
      </c>
      <c r="E155" s="28" t="s">
        <v>188</v>
      </c>
      <c r="F155" s="28" t="s">
        <v>239</v>
      </c>
      <c r="G155" s="28" t="s">
        <v>148</v>
      </c>
      <c r="H155" s="28" t="s">
        <v>235</v>
      </c>
      <c r="I155" s="28" t="s">
        <v>215</v>
      </c>
      <c r="J155" s="28" t="s">
        <v>237</v>
      </c>
      <c r="K155" s="28" t="s">
        <v>80</v>
      </c>
      <c r="L155" s="28" t="s">
        <v>114</v>
      </c>
      <c r="M155" s="21"/>
      <c r="N155" s="21"/>
      <c r="O155" s="43">
        <v>700</v>
      </c>
      <c r="P155" s="43">
        <v>515</v>
      </c>
      <c r="Q155" s="43">
        <v>515</v>
      </c>
      <c r="R155" s="43">
        <v>515</v>
      </c>
      <c r="S155" s="43">
        <v>515</v>
      </c>
      <c r="T155" s="43">
        <v>515</v>
      </c>
      <c r="U155" s="43">
        <v>515</v>
      </c>
      <c r="V155" s="43">
        <v>515</v>
      </c>
      <c r="W155" s="23">
        <f t="shared" si="42"/>
        <v>4305</v>
      </c>
    </row>
    <row r="156" spans="1:23" ht="25.5" customHeight="1">
      <c r="A156" s="70"/>
      <c r="B156" s="71"/>
      <c r="C156" s="73"/>
      <c r="D156" s="28" t="s">
        <v>187</v>
      </c>
      <c r="E156" s="28" t="s">
        <v>188</v>
      </c>
      <c r="F156" s="28" t="s">
        <v>239</v>
      </c>
      <c r="G156" s="28" t="s">
        <v>148</v>
      </c>
      <c r="H156" s="28" t="s">
        <v>235</v>
      </c>
      <c r="I156" s="28" t="s">
        <v>215</v>
      </c>
      <c r="J156" s="28" t="s">
        <v>237</v>
      </c>
      <c r="K156" s="28" t="s">
        <v>80</v>
      </c>
      <c r="L156" s="28" t="s">
        <v>110</v>
      </c>
      <c r="M156" s="21"/>
      <c r="N156" s="21"/>
      <c r="O156" s="43">
        <v>2913.4</v>
      </c>
      <c r="P156" s="43">
        <v>2181.9</v>
      </c>
      <c r="Q156" s="43">
        <v>2181.9</v>
      </c>
      <c r="R156" s="43">
        <v>2181.9</v>
      </c>
      <c r="S156" s="43">
        <v>2181.9</v>
      </c>
      <c r="T156" s="43">
        <v>2181.9</v>
      </c>
      <c r="U156" s="43">
        <v>2181.9</v>
      </c>
      <c r="V156" s="43">
        <v>2181.9</v>
      </c>
      <c r="W156" s="23">
        <f t="shared" si="42"/>
        <v>18186.7</v>
      </c>
    </row>
    <row r="157" spans="1:23" ht="19.5" customHeight="1">
      <c r="A157" s="70"/>
      <c r="B157" s="71"/>
      <c r="C157" s="73"/>
      <c r="D157" s="28"/>
      <c r="E157" s="28"/>
      <c r="F157" s="28"/>
      <c r="G157" s="28"/>
      <c r="H157" s="28"/>
      <c r="I157" s="28"/>
      <c r="J157" s="28"/>
      <c r="K157" s="28"/>
      <c r="L157" s="28"/>
      <c r="M157" s="21"/>
      <c r="N157" s="21"/>
      <c r="O157" s="43">
        <f>SUM(O158:O162)</f>
        <v>6989.8</v>
      </c>
      <c r="P157" s="43">
        <f aca="true" t="shared" si="46" ref="P157:V157">SUM(P158:P162)</f>
        <v>7443.2</v>
      </c>
      <c r="Q157" s="43">
        <f t="shared" si="46"/>
        <v>7443.2</v>
      </c>
      <c r="R157" s="43">
        <f t="shared" si="46"/>
        <v>6634</v>
      </c>
      <c r="S157" s="43">
        <f t="shared" si="46"/>
        <v>6634</v>
      </c>
      <c r="T157" s="43">
        <f t="shared" si="46"/>
        <v>6634</v>
      </c>
      <c r="U157" s="43">
        <f t="shared" si="46"/>
        <v>6634</v>
      </c>
      <c r="V157" s="43">
        <f t="shared" si="46"/>
        <v>6634</v>
      </c>
      <c r="W157" s="23">
        <f t="shared" si="42"/>
        <v>55046.2</v>
      </c>
    </row>
    <row r="158" spans="1:23" ht="24.75" customHeight="1">
      <c r="A158" s="70"/>
      <c r="B158" s="71"/>
      <c r="C158" s="73"/>
      <c r="D158" s="28" t="s">
        <v>187</v>
      </c>
      <c r="E158" s="28" t="s">
        <v>188</v>
      </c>
      <c r="F158" s="28" t="s">
        <v>239</v>
      </c>
      <c r="G158" s="28" t="s">
        <v>148</v>
      </c>
      <c r="H158" s="28" t="s">
        <v>235</v>
      </c>
      <c r="I158" s="28" t="s">
        <v>215</v>
      </c>
      <c r="J158" s="28" t="s">
        <v>189</v>
      </c>
      <c r="K158" s="28" t="s">
        <v>80</v>
      </c>
      <c r="L158" s="28" t="s">
        <v>120</v>
      </c>
      <c r="M158" s="21"/>
      <c r="N158" s="21"/>
      <c r="O158" s="43">
        <v>470.2</v>
      </c>
      <c r="P158" s="43">
        <v>450</v>
      </c>
      <c r="Q158" s="43">
        <v>450</v>
      </c>
      <c r="R158" s="43">
        <v>350</v>
      </c>
      <c r="S158" s="43">
        <v>350</v>
      </c>
      <c r="T158" s="43">
        <v>350</v>
      </c>
      <c r="U158" s="43">
        <v>350</v>
      </c>
      <c r="V158" s="43">
        <v>350</v>
      </c>
      <c r="W158" s="23">
        <f t="shared" si="42"/>
        <v>3120.2</v>
      </c>
    </row>
    <row r="159" spans="1:23" ht="24.75" customHeight="1">
      <c r="A159" s="70"/>
      <c r="B159" s="71"/>
      <c r="C159" s="73"/>
      <c r="D159" s="28" t="s">
        <v>187</v>
      </c>
      <c r="E159" s="28" t="s">
        <v>188</v>
      </c>
      <c r="F159" s="28" t="s">
        <v>239</v>
      </c>
      <c r="G159" s="28" t="s">
        <v>148</v>
      </c>
      <c r="H159" s="28" t="s">
        <v>235</v>
      </c>
      <c r="I159" s="28" t="s">
        <v>215</v>
      </c>
      <c r="J159" s="28" t="s">
        <v>189</v>
      </c>
      <c r="K159" s="28" t="s">
        <v>80</v>
      </c>
      <c r="L159" s="28" t="s">
        <v>114</v>
      </c>
      <c r="M159" s="21"/>
      <c r="N159" s="21"/>
      <c r="O159" s="43">
        <v>1336.9</v>
      </c>
      <c r="P159" s="43">
        <v>1063</v>
      </c>
      <c r="Q159" s="43">
        <v>1063</v>
      </c>
      <c r="R159" s="43">
        <v>680</v>
      </c>
      <c r="S159" s="43">
        <v>680</v>
      </c>
      <c r="T159" s="43">
        <v>680</v>
      </c>
      <c r="U159" s="43">
        <v>680</v>
      </c>
      <c r="V159" s="43">
        <v>680</v>
      </c>
      <c r="W159" s="23">
        <f t="shared" si="42"/>
        <v>6862.9</v>
      </c>
    </row>
    <row r="160" spans="1:23" ht="24.75" customHeight="1">
      <c r="A160" s="70"/>
      <c r="B160" s="71"/>
      <c r="C160" s="73"/>
      <c r="D160" s="28" t="s">
        <v>187</v>
      </c>
      <c r="E160" s="28" t="s">
        <v>188</v>
      </c>
      <c r="F160" s="28" t="s">
        <v>239</v>
      </c>
      <c r="G160" s="28" t="s">
        <v>148</v>
      </c>
      <c r="H160" s="28" t="s">
        <v>235</v>
      </c>
      <c r="I160" s="28" t="s">
        <v>215</v>
      </c>
      <c r="J160" s="28" t="s">
        <v>189</v>
      </c>
      <c r="K160" s="28" t="s">
        <v>80</v>
      </c>
      <c r="L160" s="28" t="s">
        <v>110</v>
      </c>
      <c r="M160" s="21"/>
      <c r="N160" s="21"/>
      <c r="O160" s="43">
        <v>4280.7</v>
      </c>
      <c r="P160" s="43">
        <v>5028.2</v>
      </c>
      <c r="Q160" s="43">
        <v>5028.2</v>
      </c>
      <c r="R160" s="43">
        <v>4602</v>
      </c>
      <c r="S160" s="43">
        <v>4602</v>
      </c>
      <c r="T160" s="43">
        <v>4602</v>
      </c>
      <c r="U160" s="43">
        <v>4602</v>
      </c>
      <c r="V160" s="43">
        <v>4602</v>
      </c>
      <c r="W160" s="23">
        <f t="shared" si="42"/>
        <v>37347.1</v>
      </c>
    </row>
    <row r="161" spans="1:23" ht="24.75" customHeight="1">
      <c r="A161" s="70"/>
      <c r="B161" s="71"/>
      <c r="C161" s="73"/>
      <c r="D161" s="28" t="s">
        <v>187</v>
      </c>
      <c r="E161" s="28" t="s">
        <v>188</v>
      </c>
      <c r="F161" s="28" t="s">
        <v>239</v>
      </c>
      <c r="G161" s="28" t="s">
        <v>148</v>
      </c>
      <c r="H161" s="28" t="s">
        <v>235</v>
      </c>
      <c r="I161" s="28" t="s">
        <v>215</v>
      </c>
      <c r="J161" s="28" t="s">
        <v>189</v>
      </c>
      <c r="K161" s="28" t="s">
        <v>80</v>
      </c>
      <c r="L161" s="28" t="s">
        <v>116</v>
      </c>
      <c r="M161" s="21"/>
      <c r="N161" s="21"/>
      <c r="O161" s="43">
        <v>850</v>
      </c>
      <c r="P161" s="43">
        <v>850</v>
      </c>
      <c r="Q161" s="43">
        <v>850</v>
      </c>
      <c r="R161" s="43">
        <v>850</v>
      </c>
      <c r="S161" s="43">
        <v>850</v>
      </c>
      <c r="T161" s="43">
        <v>850</v>
      </c>
      <c r="U161" s="43">
        <v>850</v>
      </c>
      <c r="V161" s="43">
        <v>850</v>
      </c>
      <c r="W161" s="23">
        <f t="shared" si="42"/>
        <v>6800</v>
      </c>
    </row>
    <row r="162" spans="1:23" ht="24.75" customHeight="1">
      <c r="A162" s="70"/>
      <c r="B162" s="71"/>
      <c r="C162" s="73"/>
      <c r="D162" s="28" t="s">
        <v>187</v>
      </c>
      <c r="E162" s="28" t="s">
        <v>188</v>
      </c>
      <c r="F162" s="28" t="s">
        <v>239</v>
      </c>
      <c r="G162" s="28" t="s">
        <v>148</v>
      </c>
      <c r="H162" s="28" t="s">
        <v>235</v>
      </c>
      <c r="I162" s="28" t="s">
        <v>215</v>
      </c>
      <c r="J162" s="28" t="s">
        <v>189</v>
      </c>
      <c r="K162" s="28" t="s">
        <v>80</v>
      </c>
      <c r="L162" s="28" t="s">
        <v>117</v>
      </c>
      <c r="M162" s="21"/>
      <c r="N162" s="21"/>
      <c r="O162" s="43">
        <v>52</v>
      </c>
      <c r="P162" s="43">
        <v>52</v>
      </c>
      <c r="Q162" s="43">
        <v>52</v>
      </c>
      <c r="R162" s="43">
        <v>152</v>
      </c>
      <c r="S162" s="43">
        <v>152</v>
      </c>
      <c r="T162" s="43">
        <v>152</v>
      </c>
      <c r="U162" s="43">
        <v>152</v>
      </c>
      <c r="V162" s="43">
        <v>152</v>
      </c>
      <c r="W162" s="23">
        <f t="shared" si="42"/>
        <v>916</v>
      </c>
    </row>
    <row r="163" spans="1:23" ht="21" customHeight="1">
      <c r="A163" s="70"/>
      <c r="B163" s="71"/>
      <c r="C163" s="73"/>
      <c r="D163" s="28"/>
      <c r="E163" s="28"/>
      <c r="F163" s="28"/>
      <c r="G163" s="28"/>
      <c r="H163" s="28"/>
      <c r="I163" s="28"/>
      <c r="J163" s="28"/>
      <c r="K163" s="28"/>
      <c r="L163" s="28"/>
      <c r="M163" s="21"/>
      <c r="N163" s="21"/>
      <c r="O163" s="43">
        <f>SUM(O164:O167)</f>
        <v>2985.8</v>
      </c>
      <c r="P163" s="43">
        <f aca="true" t="shared" si="47" ref="P163:V163">SUM(P164:P167)</f>
        <v>3087.5</v>
      </c>
      <c r="Q163" s="43">
        <f t="shared" si="47"/>
        <v>2951.8</v>
      </c>
      <c r="R163" s="43">
        <f t="shared" si="47"/>
        <v>2951.8</v>
      </c>
      <c r="S163" s="43">
        <f t="shared" si="47"/>
        <v>2951.8</v>
      </c>
      <c r="T163" s="43">
        <f t="shared" si="47"/>
        <v>2951.8</v>
      </c>
      <c r="U163" s="43">
        <f t="shared" si="47"/>
        <v>2951.8</v>
      </c>
      <c r="V163" s="43">
        <f t="shared" si="47"/>
        <v>2951.8</v>
      </c>
      <c r="W163" s="23">
        <f t="shared" si="42"/>
        <v>23784.1</v>
      </c>
    </row>
    <row r="164" spans="1:23" ht="21.75" customHeight="1">
      <c r="A164" s="70"/>
      <c r="B164" s="71"/>
      <c r="C164" s="73"/>
      <c r="D164" s="28" t="s">
        <v>187</v>
      </c>
      <c r="E164" s="28" t="s">
        <v>188</v>
      </c>
      <c r="F164" s="28" t="s">
        <v>239</v>
      </c>
      <c r="G164" s="28" t="s">
        <v>148</v>
      </c>
      <c r="H164" s="28" t="s">
        <v>235</v>
      </c>
      <c r="I164" s="28" t="s">
        <v>221</v>
      </c>
      <c r="J164" s="28" t="s">
        <v>202</v>
      </c>
      <c r="K164" s="28" t="s">
        <v>80</v>
      </c>
      <c r="L164" s="28" t="s">
        <v>119</v>
      </c>
      <c r="M164" s="21"/>
      <c r="N164" s="21"/>
      <c r="O164" s="43">
        <v>2500.9</v>
      </c>
      <c r="P164" s="43">
        <v>2602.6</v>
      </c>
      <c r="Q164" s="43">
        <v>2466.9</v>
      </c>
      <c r="R164" s="43">
        <v>2466.9</v>
      </c>
      <c r="S164" s="43">
        <v>2466.9</v>
      </c>
      <c r="T164" s="43">
        <v>2466.9</v>
      </c>
      <c r="U164" s="43">
        <v>2466.9</v>
      </c>
      <c r="V164" s="43">
        <v>2466.9</v>
      </c>
      <c r="W164" s="23">
        <f t="shared" si="42"/>
        <v>19904.9</v>
      </c>
    </row>
    <row r="165" spans="1:23" ht="20.25" customHeight="1">
      <c r="A165" s="70"/>
      <c r="B165" s="71"/>
      <c r="C165" s="73"/>
      <c r="D165" s="28" t="s">
        <v>187</v>
      </c>
      <c r="E165" s="28" t="s">
        <v>188</v>
      </c>
      <c r="F165" s="28" t="s">
        <v>239</v>
      </c>
      <c r="G165" s="28" t="s">
        <v>148</v>
      </c>
      <c r="H165" s="28" t="s">
        <v>235</v>
      </c>
      <c r="I165" s="28" t="s">
        <v>221</v>
      </c>
      <c r="J165" s="28" t="s">
        <v>202</v>
      </c>
      <c r="K165" s="28" t="s">
        <v>80</v>
      </c>
      <c r="L165" s="28" t="s">
        <v>120</v>
      </c>
      <c r="M165" s="21"/>
      <c r="N165" s="21"/>
      <c r="O165" s="43">
        <v>120</v>
      </c>
      <c r="P165" s="43">
        <v>120</v>
      </c>
      <c r="Q165" s="43">
        <v>120</v>
      </c>
      <c r="R165" s="43">
        <v>120</v>
      </c>
      <c r="S165" s="43">
        <v>120</v>
      </c>
      <c r="T165" s="43">
        <v>120</v>
      </c>
      <c r="U165" s="43">
        <v>120</v>
      </c>
      <c r="V165" s="43">
        <v>120</v>
      </c>
      <c r="W165" s="23">
        <f t="shared" si="42"/>
        <v>960</v>
      </c>
    </row>
    <row r="166" spans="1:23" ht="21" customHeight="1">
      <c r="A166" s="70"/>
      <c r="B166" s="71"/>
      <c r="C166" s="73"/>
      <c r="D166" s="28" t="s">
        <v>187</v>
      </c>
      <c r="E166" s="28" t="s">
        <v>188</v>
      </c>
      <c r="F166" s="28" t="s">
        <v>239</v>
      </c>
      <c r="G166" s="28" t="s">
        <v>148</v>
      </c>
      <c r="H166" s="28" t="s">
        <v>235</v>
      </c>
      <c r="I166" s="28" t="s">
        <v>221</v>
      </c>
      <c r="J166" s="28" t="s">
        <v>202</v>
      </c>
      <c r="K166" s="28" t="s">
        <v>80</v>
      </c>
      <c r="L166" s="28" t="s">
        <v>114</v>
      </c>
      <c r="M166" s="21"/>
      <c r="N166" s="21"/>
      <c r="O166" s="43">
        <v>64.9</v>
      </c>
      <c r="P166" s="43">
        <v>64.9</v>
      </c>
      <c r="Q166" s="43">
        <v>64.9</v>
      </c>
      <c r="R166" s="43">
        <v>35</v>
      </c>
      <c r="S166" s="43">
        <v>35</v>
      </c>
      <c r="T166" s="43">
        <v>35</v>
      </c>
      <c r="U166" s="43">
        <v>35</v>
      </c>
      <c r="V166" s="43">
        <v>35</v>
      </c>
      <c r="W166" s="23">
        <f t="shared" si="42"/>
        <v>369.70000000000005</v>
      </c>
    </row>
    <row r="167" spans="1:23" ht="21.75" customHeight="1">
      <c r="A167" s="63"/>
      <c r="B167" s="65"/>
      <c r="C167" s="74"/>
      <c r="D167" s="28" t="s">
        <v>187</v>
      </c>
      <c r="E167" s="28" t="s">
        <v>188</v>
      </c>
      <c r="F167" s="28" t="s">
        <v>239</v>
      </c>
      <c r="G167" s="28" t="s">
        <v>148</v>
      </c>
      <c r="H167" s="28" t="s">
        <v>235</v>
      </c>
      <c r="I167" s="28" t="s">
        <v>221</v>
      </c>
      <c r="J167" s="28" t="s">
        <v>202</v>
      </c>
      <c r="K167" s="28" t="s">
        <v>80</v>
      </c>
      <c r="L167" s="28" t="s">
        <v>110</v>
      </c>
      <c r="M167" s="21"/>
      <c r="N167" s="21"/>
      <c r="O167" s="43">
        <v>300</v>
      </c>
      <c r="P167" s="43">
        <v>300</v>
      </c>
      <c r="Q167" s="43">
        <v>300</v>
      </c>
      <c r="R167" s="43">
        <v>329.9</v>
      </c>
      <c r="S167" s="43">
        <v>329.9</v>
      </c>
      <c r="T167" s="43">
        <v>329.9</v>
      </c>
      <c r="U167" s="43">
        <v>329.9</v>
      </c>
      <c r="V167" s="43">
        <v>329.9</v>
      </c>
      <c r="W167" s="23">
        <f t="shared" si="42"/>
        <v>2549.5000000000005</v>
      </c>
    </row>
    <row r="168" spans="1:23" ht="82.5" customHeight="1">
      <c r="A168" s="62" t="s">
        <v>133</v>
      </c>
      <c r="B168" s="64" t="s">
        <v>134</v>
      </c>
      <c r="C168" s="72" t="s">
        <v>45</v>
      </c>
      <c r="D168" s="28"/>
      <c r="E168" s="28"/>
      <c r="F168" s="28"/>
      <c r="G168" s="28"/>
      <c r="H168" s="28"/>
      <c r="I168" s="28"/>
      <c r="J168" s="28"/>
      <c r="K168" s="28"/>
      <c r="L168" s="28"/>
      <c r="M168" s="21"/>
      <c r="N168" s="21"/>
      <c r="O168" s="43">
        <f>O169+O170</f>
        <v>1000</v>
      </c>
      <c r="P168" s="43">
        <f aca="true" t="shared" si="48" ref="P168:V168">P169+P170</f>
        <v>0</v>
      </c>
      <c r="Q168" s="43">
        <f t="shared" si="48"/>
        <v>0</v>
      </c>
      <c r="R168" s="43">
        <f t="shared" si="48"/>
        <v>0</v>
      </c>
      <c r="S168" s="43">
        <f t="shared" si="48"/>
        <v>0</v>
      </c>
      <c r="T168" s="43">
        <f t="shared" si="48"/>
        <v>0</v>
      </c>
      <c r="U168" s="43">
        <f t="shared" si="48"/>
        <v>0</v>
      </c>
      <c r="V168" s="43">
        <f t="shared" si="48"/>
        <v>0</v>
      </c>
      <c r="W168" s="23">
        <f t="shared" si="42"/>
        <v>1000</v>
      </c>
    </row>
    <row r="169" spans="1:23" ht="17.25" customHeight="1">
      <c r="A169" s="70"/>
      <c r="B169" s="71"/>
      <c r="C169" s="73"/>
      <c r="D169" s="28" t="s">
        <v>187</v>
      </c>
      <c r="E169" s="28" t="s">
        <v>188</v>
      </c>
      <c r="F169" s="28" t="s">
        <v>196</v>
      </c>
      <c r="G169" s="28" t="s">
        <v>221</v>
      </c>
      <c r="H169" s="28" t="s">
        <v>197</v>
      </c>
      <c r="I169" s="28" t="s">
        <v>191</v>
      </c>
      <c r="J169" s="28" t="s">
        <v>188</v>
      </c>
      <c r="K169" s="28" t="s">
        <v>136</v>
      </c>
      <c r="L169" s="28" t="s">
        <v>114</v>
      </c>
      <c r="M169" s="21"/>
      <c r="N169" s="21"/>
      <c r="O169" s="43">
        <v>890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23">
        <f t="shared" si="42"/>
        <v>890</v>
      </c>
    </row>
    <row r="170" spans="1:23" ht="16.5" customHeight="1">
      <c r="A170" s="70"/>
      <c r="B170" s="71"/>
      <c r="C170" s="73"/>
      <c r="D170" s="30" t="s">
        <v>187</v>
      </c>
      <c r="E170" s="30" t="s">
        <v>188</v>
      </c>
      <c r="F170" s="30" t="s">
        <v>196</v>
      </c>
      <c r="G170" s="30" t="s">
        <v>207</v>
      </c>
      <c r="H170" s="30" t="s">
        <v>197</v>
      </c>
      <c r="I170" s="30" t="s">
        <v>191</v>
      </c>
      <c r="J170" s="30" t="s">
        <v>188</v>
      </c>
      <c r="K170" s="30" t="s">
        <v>136</v>
      </c>
      <c r="L170" s="30" t="s">
        <v>110</v>
      </c>
      <c r="M170" s="31"/>
      <c r="N170" s="31"/>
      <c r="O170" s="44">
        <v>110</v>
      </c>
      <c r="P170" s="44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0</v>
      </c>
      <c r="W170" s="23">
        <f t="shared" si="42"/>
        <v>110</v>
      </c>
    </row>
    <row r="171" spans="1:23" s="60" customFormat="1" ht="158.25" customHeight="1">
      <c r="A171" s="13" t="s">
        <v>133</v>
      </c>
      <c r="B171" s="12" t="s">
        <v>131</v>
      </c>
      <c r="C171" s="9" t="s">
        <v>9</v>
      </c>
      <c r="D171" s="28" t="s">
        <v>187</v>
      </c>
      <c r="E171" s="28" t="s">
        <v>188</v>
      </c>
      <c r="F171" s="28" t="s">
        <v>207</v>
      </c>
      <c r="G171" s="28" t="s">
        <v>215</v>
      </c>
      <c r="H171" s="28" t="s">
        <v>190</v>
      </c>
      <c r="I171" s="28" t="s">
        <v>202</v>
      </c>
      <c r="J171" s="28" t="s">
        <v>187</v>
      </c>
      <c r="K171" s="28" t="s">
        <v>76</v>
      </c>
      <c r="L171" s="28" t="s">
        <v>77</v>
      </c>
      <c r="M171" s="21"/>
      <c r="N171" s="21"/>
      <c r="O171" s="43">
        <v>16957</v>
      </c>
      <c r="P171" s="43">
        <v>16957</v>
      </c>
      <c r="Q171" s="43">
        <v>16957</v>
      </c>
      <c r="R171" s="43">
        <v>19204.3</v>
      </c>
      <c r="S171" s="43">
        <v>19204.3</v>
      </c>
      <c r="T171" s="43">
        <v>19204.3</v>
      </c>
      <c r="U171" s="43">
        <v>19204.3</v>
      </c>
      <c r="V171" s="43">
        <v>19204.3</v>
      </c>
      <c r="W171" s="23">
        <f t="shared" si="42"/>
        <v>146892.5</v>
      </c>
    </row>
    <row r="172" spans="1:23" ht="23.25" customHeight="1">
      <c r="A172" s="61" t="s">
        <v>240</v>
      </c>
      <c r="B172" s="78" t="s">
        <v>241</v>
      </c>
      <c r="C172" s="55" t="s">
        <v>168</v>
      </c>
      <c r="D172" s="57"/>
      <c r="E172" s="57"/>
      <c r="F172" s="57"/>
      <c r="G172" s="57"/>
      <c r="H172" s="57"/>
      <c r="I172" s="57"/>
      <c r="J172" s="57"/>
      <c r="K172" s="57"/>
      <c r="L172" s="57"/>
      <c r="M172" s="58" t="e">
        <f>SUM(M173:M193)</f>
        <v>#REF!</v>
      </c>
      <c r="N172" s="58" t="e">
        <f aca="true" t="shared" si="49" ref="N172:V172">SUM(N173:N193)</f>
        <v>#REF!</v>
      </c>
      <c r="O172" s="59">
        <f t="shared" si="49"/>
        <v>754058.2000000001</v>
      </c>
      <c r="P172" s="59">
        <f t="shared" si="49"/>
        <v>772737.5</v>
      </c>
      <c r="Q172" s="59">
        <f t="shared" si="49"/>
        <v>793140.8</v>
      </c>
      <c r="R172" s="59">
        <f t="shared" si="49"/>
        <v>766340.8</v>
      </c>
      <c r="S172" s="59">
        <f>SUM(S173:S193)</f>
        <v>766340.8</v>
      </c>
      <c r="T172" s="59">
        <f t="shared" si="49"/>
        <v>766340.8</v>
      </c>
      <c r="U172" s="59">
        <f t="shared" si="49"/>
        <v>766340.8</v>
      </c>
      <c r="V172" s="59">
        <f t="shared" si="49"/>
        <v>766340.8</v>
      </c>
      <c r="W172" s="23">
        <f t="shared" si="42"/>
        <v>6151640.499999999</v>
      </c>
    </row>
    <row r="173" spans="1:23" ht="61.5" customHeight="1">
      <c r="A173" s="61"/>
      <c r="B173" s="78"/>
      <c r="C173" s="9" t="s">
        <v>9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21">
        <f>M194+M199+M202+M228+M205</f>
        <v>3021872.48</v>
      </c>
      <c r="N173" s="21">
        <f>N194+N199+N202+N228+N205</f>
        <v>827301.87</v>
      </c>
      <c r="O173" s="43">
        <f>O194+O199+O202+O228+O205+O229+O226+O227</f>
        <v>751758.2000000001</v>
      </c>
      <c r="P173" s="43">
        <f aca="true" t="shared" si="50" ref="P173:V173">P194+P199+P202+P228+P205</f>
        <v>772437.5</v>
      </c>
      <c r="Q173" s="43">
        <f t="shared" si="50"/>
        <v>792840.8</v>
      </c>
      <c r="R173" s="43">
        <f t="shared" si="50"/>
        <v>766340.8</v>
      </c>
      <c r="S173" s="43">
        <f t="shared" si="50"/>
        <v>766340.8</v>
      </c>
      <c r="T173" s="43">
        <f t="shared" si="50"/>
        <v>766340.8</v>
      </c>
      <c r="U173" s="43">
        <f t="shared" si="50"/>
        <v>766340.8</v>
      </c>
      <c r="V173" s="43">
        <f t="shared" si="50"/>
        <v>766340.8</v>
      </c>
      <c r="W173" s="23">
        <f t="shared" si="42"/>
        <v>6148740.499999999</v>
      </c>
    </row>
    <row r="174" spans="1:23" ht="47.25">
      <c r="A174" s="61"/>
      <c r="B174" s="78"/>
      <c r="C174" s="9" t="s">
        <v>211</v>
      </c>
      <c r="D174" s="17"/>
      <c r="E174" s="17"/>
      <c r="F174" s="17"/>
      <c r="G174" s="17"/>
      <c r="H174" s="17"/>
      <c r="I174" s="17"/>
      <c r="J174" s="17"/>
      <c r="K174" s="17"/>
      <c r="L174" s="17"/>
      <c r="M174" s="21">
        <f aca="true" t="shared" si="51" ref="M174:V182">M206</f>
        <v>0</v>
      </c>
      <c r="N174" s="21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23">
        <f t="shared" si="42"/>
        <v>0</v>
      </c>
    </row>
    <row r="175" spans="1:23" ht="110.25">
      <c r="A175" s="61"/>
      <c r="B175" s="78"/>
      <c r="C175" s="9" t="s">
        <v>169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21">
        <f t="shared" si="51"/>
        <v>0</v>
      </c>
      <c r="N175" s="21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23">
        <f t="shared" si="42"/>
        <v>0</v>
      </c>
    </row>
    <row r="176" spans="1:23" ht="47.25">
      <c r="A176" s="61"/>
      <c r="B176" s="78"/>
      <c r="C176" s="9" t="s">
        <v>170</v>
      </c>
      <c r="D176" s="17"/>
      <c r="E176" s="17"/>
      <c r="F176" s="17"/>
      <c r="G176" s="17"/>
      <c r="H176" s="17"/>
      <c r="I176" s="17"/>
      <c r="J176" s="17"/>
      <c r="K176" s="17"/>
      <c r="L176" s="17"/>
      <c r="M176" s="21">
        <f t="shared" si="51"/>
        <v>171.8</v>
      </c>
      <c r="N176" s="21">
        <f t="shared" si="51"/>
        <v>0</v>
      </c>
      <c r="O176" s="43">
        <f t="shared" si="51"/>
        <v>0</v>
      </c>
      <c r="P176" s="43">
        <f t="shared" si="51"/>
        <v>0</v>
      </c>
      <c r="Q176" s="43">
        <f t="shared" si="51"/>
        <v>0</v>
      </c>
      <c r="R176" s="43">
        <f t="shared" si="51"/>
        <v>0</v>
      </c>
      <c r="S176" s="43">
        <f t="shared" si="51"/>
        <v>0</v>
      </c>
      <c r="T176" s="43">
        <f t="shared" si="51"/>
        <v>0</v>
      </c>
      <c r="U176" s="43">
        <f t="shared" si="51"/>
        <v>0</v>
      </c>
      <c r="V176" s="43">
        <f t="shared" si="51"/>
        <v>0</v>
      </c>
      <c r="W176" s="23">
        <f t="shared" si="42"/>
        <v>0</v>
      </c>
    </row>
    <row r="177" spans="1:23" ht="47.25">
      <c r="A177" s="61"/>
      <c r="B177" s="78"/>
      <c r="C177" s="9" t="s">
        <v>171</v>
      </c>
      <c r="D177" s="17"/>
      <c r="E177" s="17"/>
      <c r="F177" s="17"/>
      <c r="G177" s="17"/>
      <c r="H177" s="17"/>
      <c r="I177" s="17"/>
      <c r="J177" s="17"/>
      <c r="K177" s="17"/>
      <c r="L177" s="17"/>
      <c r="M177" s="21">
        <f t="shared" si="51"/>
        <v>0</v>
      </c>
      <c r="N177" s="21">
        <f t="shared" si="51"/>
        <v>0</v>
      </c>
      <c r="O177" s="43">
        <f t="shared" si="51"/>
        <v>0</v>
      </c>
      <c r="P177" s="43">
        <f t="shared" si="51"/>
        <v>0</v>
      </c>
      <c r="Q177" s="43">
        <f t="shared" si="51"/>
        <v>0</v>
      </c>
      <c r="R177" s="43">
        <f t="shared" si="51"/>
        <v>0</v>
      </c>
      <c r="S177" s="43">
        <f t="shared" si="51"/>
        <v>0</v>
      </c>
      <c r="T177" s="43">
        <f t="shared" si="51"/>
        <v>0</v>
      </c>
      <c r="U177" s="43">
        <f t="shared" si="51"/>
        <v>0</v>
      </c>
      <c r="V177" s="43">
        <f t="shared" si="51"/>
        <v>0</v>
      </c>
      <c r="W177" s="23">
        <f t="shared" si="42"/>
        <v>0</v>
      </c>
    </row>
    <row r="178" spans="1:23" ht="47.25">
      <c r="A178" s="61"/>
      <c r="B178" s="78"/>
      <c r="C178" s="9" t="s">
        <v>172</v>
      </c>
      <c r="D178" s="17"/>
      <c r="E178" s="17"/>
      <c r="F178" s="17"/>
      <c r="G178" s="17"/>
      <c r="H178" s="17"/>
      <c r="I178" s="17"/>
      <c r="J178" s="17"/>
      <c r="K178" s="17"/>
      <c r="L178" s="17"/>
      <c r="M178" s="21">
        <f t="shared" si="51"/>
        <v>0</v>
      </c>
      <c r="N178" s="21">
        <f t="shared" si="51"/>
        <v>0</v>
      </c>
      <c r="O178" s="43">
        <f t="shared" si="51"/>
        <v>0</v>
      </c>
      <c r="P178" s="43">
        <f t="shared" si="51"/>
        <v>0</v>
      </c>
      <c r="Q178" s="43">
        <f t="shared" si="51"/>
        <v>0</v>
      </c>
      <c r="R178" s="43">
        <f t="shared" si="51"/>
        <v>0</v>
      </c>
      <c r="S178" s="43">
        <f t="shared" si="51"/>
        <v>0</v>
      </c>
      <c r="T178" s="43">
        <f t="shared" si="51"/>
        <v>0</v>
      </c>
      <c r="U178" s="43">
        <f t="shared" si="51"/>
        <v>0</v>
      </c>
      <c r="V178" s="43">
        <f t="shared" si="51"/>
        <v>0</v>
      </c>
      <c r="W178" s="23">
        <f t="shared" si="42"/>
        <v>0</v>
      </c>
    </row>
    <row r="179" spans="1:23" ht="94.5">
      <c r="A179" s="61"/>
      <c r="B179" s="78"/>
      <c r="C179" s="9" t="s">
        <v>173</v>
      </c>
      <c r="D179" s="17"/>
      <c r="E179" s="17"/>
      <c r="F179" s="17"/>
      <c r="G179" s="17"/>
      <c r="H179" s="17"/>
      <c r="I179" s="17"/>
      <c r="J179" s="17"/>
      <c r="K179" s="17"/>
      <c r="L179" s="17"/>
      <c r="M179" s="21">
        <f t="shared" si="51"/>
        <v>0</v>
      </c>
      <c r="N179" s="21">
        <f t="shared" si="51"/>
        <v>0</v>
      </c>
      <c r="O179" s="43">
        <f t="shared" si="51"/>
        <v>0</v>
      </c>
      <c r="P179" s="43">
        <f t="shared" si="51"/>
        <v>0</v>
      </c>
      <c r="Q179" s="43">
        <f t="shared" si="51"/>
        <v>0</v>
      </c>
      <c r="R179" s="43">
        <f t="shared" si="51"/>
        <v>0</v>
      </c>
      <c r="S179" s="43">
        <f t="shared" si="51"/>
        <v>0</v>
      </c>
      <c r="T179" s="43">
        <f t="shared" si="51"/>
        <v>0</v>
      </c>
      <c r="U179" s="43">
        <f t="shared" si="51"/>
        <v>0</v>
      </c>
      <c r="V179" s="43">
        <f t="shared" si="51"/>
        <v>0</v>
      </c>
      <c r="W179" s="23">
        <f t="shared" si="42"/>
        <v>0</v>
      </c>
    </row>
    <row r="180" spans="1:23" ht="31.5">
      <c r="A180" s="61"/>
      <c r="B180" s="78"/>
      <c r="C180" s="9" t="s">
        <v>45</v>
      </c>
      <c r="D180" s="17"/>
      <c r="E180" s="17"/>
      <c r="F180" s="17"/>
      <c r="G180" s="17"/>
      <c r="H180" s="17"/>
      <c r="I180" s="17"/>
      <c r="J180" s="17"/>
      <c r="K180" s="17"/>
      <c r="L180" s="17"/>
      <c r="M180" s="21">
        <f t="shared" si="51"/>
        <v>0</v>
      </c>
      <c r="N180" s="21">
        <f t="shared" si="51"/>
        <v>0</v>
      </c>
      <c r="O180" s="43">
        <f t="shared" si="51"/>
        <v>0</v>
      </c>
      <c r="P180" s="43">
        <f t="shared" si="51"/>
        <v>0</v>
      </c>
      <c r="Q180" s="43">
        <f t="shared" si="51"/>
        <v>0</v>
      </c>
      <c r="R180" s="43">
        <f t="shared" si="51"/>
        <v>0</v>
      </c>
      <c r="S180" s="43">
        <f t="shared" si="51"/>
        <v>0</v>
      </c>
      <c r="T180" s="43">
        <f t="shared" si="51"/>
        <v>0</v>
      </c>
      <c r="U180" s="43">
        <f t="shared" si="51"/>
        <v>0</v>
      </c>
      <c r="V180" s="43">
        <f t="shared" si="51"/>
        <v>0</v>
      </c>
      <c r="W180" s="23">
        <f t="shared" si="42"/>
        <v>0</v>
      </c>
    </row>
    <row r="181" spans="1:23" ht="63">
      <c r="A181" s="61"/>
      <c r="B181" s="78"/>
      <c r="C181" s="9" t="s">
        <v>174</v>
      </c>
      <c r="D181" s="17"/>
      <c r="E181" s="17"/>
      <c r="F181" s="17"/>
      <c r="G181" s="17"/>
      <c r="H181" s="17"/>
      <c r="I181" s="17"/>
      <c r="J181" s="17"/>
      <c r="K181" s="17"/>
      <c r="L181" s="17"/>
      <c r="M181" s="21">
        <f t="shared" si="51"/>
        <v>0</v>
      </c>
      <c r="N181" s="21">
        <f t="shared" si="51"/>
        <v>0</v>
      </c>
      <c r="O181" s="43">
        <f t="shared" si="51"/>
        <v>0</v>
      </c>
      <c r="P181" s="43">
        <f t="shared" si="51"/>
        <v>0</v>
      </c>
      <c r="Q181" s="43">
        <f t="shared" si="51"/>
        <v>0</v>
      </c>
      <c r="R181" s="43">
        <f t="shared" si="51"/>
        <v>0</v>
      </c>
      <c r="S181" s="43">
        <f t="shared" si="51"/>
        <v>0</v>
      </c>
      <c r="T181" s="43">
        <f t="shared" si="51"/>
        <v>0</v>
      </c>
      <c r="U181" s="43">
        <f t="shared" si="51"/>
        <v>0</v>
      </c>
      <c r="V181" s="43">
        <f t="shared" si="51"/>
        <v>0</v>
      </c>
      <c r="W181" s="23">
        <f t="shared" si="42"/>
        <v>0</v>
      </c>
    </row>
    <row r="182" spans="1:23" ht="78.75">
      <c r="A182" s="61"/>
      <c r="B182" s="78"/>
      <c r="C182" s="9" t="s">
        <v>183</v>
      </c>
      <c r="D182" s="17"/>
      <c r="E182" s="17"/>
      <c r="F182" s="17"/>
      <c r="G182" s="17"/>
      <c r="H182" s="17"/>
      <c r="I182" s="17"/>
      <c r="J182" s="17"/>
      <c r="K182" s="17"/>
      <c r="L182" s="17"/>
      <c r="M182" s="21">
        <f t="shared" si="51"/>
        <v>500</v>
      </c>
      <c r="N182" s="21">
        <f t="shared" si="51"/>
        <v>0</v>
      </c>
      <c r="O182" s="43">
        <f t="shared" si="51"/>
        <v>0</v>
      </c>
      <c r="P182" s="43">
        <f t="shared" si="51"/>
        <v>0</v>
      </c>
      <c r="Q182" s="43">
        <f t="shared" si="51"/>
        <v>0</v>
      </c>
      <c r="R182" s="43">
        <f t="shared" si="51"/>
        <v>0</v>
      </c>
      <c r="S182" s="43">
        <f t="shared" si="51"/>
        <v>0</v>
      </c>
      <c r="T182" s="43">
        <f t="shared" si="51"/>
        <v>0</v>
      </c>
      <c r="U182" s="43">
        <f t="shared" si="51"/>
        <v>0</v>
      </c>
      <c r="V182" s="43">
        <f t="shared" si="51"/>
        <v>0</v>
      </c>
      <c r="W182" s="23">
        <f t="shared" si="42"/>
        <v>0</v>
      </c>
    </row>
    <row r="183" spans="1:23" ht="47.25">
      <c r="A183" s="61"/>
      <c r="B183" s="78"/>
      <c r="C183" s="9" t="s">
        <v>132</v>
      </c>
      <c r="D183" s="17"/>
      <c r="E183" s="17"/>
      <c r="F183" s="17"/>
      <c r="G183" s="17"/>
      <c r="H183" s="17"/>
      <c r="I183" s="17"/>
      <c r="J183" s="17"/>
      <c r="K183" s="17"/>
      <c r="L183" s="17"/>
      <c r="M183" s="21">
        <f>M215+M230</f>
        <v>114.4</v>
      </c>
      <c r="N183" s="21">
        <f aca="true" t="shared" si="52" ref="N183:V183">N215+N230</f>
        <v>0</v>
      </c>
      <c r="O183" s="43">
        <f t="shared" si="52"/>
        <v>0</v>
      </c>
      <c r="P183" s="43">
        <f t="shared" si="52"/>
        <v>0</v>
      </c>
      <c r="Q183" s="43">
        <f t="shared" si="52"/>
        <v>0</v>
      </c>
      <c r="R183" s="43">
        <f t="shared" si="52"/>
        <v>0</v>
      </c>
      <c r="S183" s="43">
        <f t="shared" si="52"/>
        <v>0</v>
      </c>
      <c r="T183" s="43">
        <f t="shared" si="52"/>
        <v>0</v>
      </c>
      <c r="U183" s="43">
        <f t="shared" si="52"/>
        <v>0</v>
      </c>
      <c r="V183" s="43">
        <f t="shared" si="52"/>
        <v>0</v>
      </c>
      <c r="W183" s="23">
        <f t="shared" si="42"/>
        <v>0</v>
      </c>
    </row>
    <row r="184" spans="1:23" ht="63">
      <c r="A184" s="61"/>
      <c r="B184" s="78"/>
      <c r="C184" s="9" t="s">
        <v>175</v>
      </c>
      <c r="D184" s="17"/>
      <c r="E184" s="17"/>
      <c r="F184" s="17"/>
      <c r="G184" s="17"/>
      <c r="H184" s="17"/>
      <c r="I184" s="17"/>
      <c r="J184" s="17"/>
      <c r="K184" s="17"/>
      <c r="L184" s="17"/>
      <c r="M184" s="21">
        <f>M216</f>
        <v>0</v>
      </c>
      <c r="N184" s="21">
        <f aca="true" t="shared" si="53" ref="N184:V184">N216</f>
        <v>0</v>
      </c>
      <c r="O184" s="43">
        <f t="shared" si="53"/>
        <v>0</v>
      </c>
      <c r="P184" s="43">
        <f t="shared" si="53"/>
        <v>0</v>
      </c>
      <c r="Q184" s="43">
        <f t="shared" si="53"/>
        <v>0</v>
      </c>
      <c r="R184" s="43">
        <f t="shared" si="53"/>
        <v>0</v>
      </c>
      <c r="S184" s="43">
        <f t="shared" si="53"/>
        <v>0</v>
      </c>
      <c r="T184" s="43">
        <f t="shared" si="53"/>
        <v>0</v>
      </c>
      <c r="U184" s="43">
        <f t="shared" si="53"/>
        <v>0</v>
      </c>
      <c r="V184" s="43">
        <f t="shared" si="53"/>
        <v>0</v>
      </c>
      <c r="W184" s="23">
        <f t="shared" si="42"/>
        <v>0</v>
      </c>
    </row>
    <row r="185" spans="1:23" ht="47.25">
      <c r="A185" s="61"/>
      <c r="B185" s="78"/>
      <c r="C185" s="9" t="s">
        <v>176</v>
      </c>
      <c r="D185" s="17"/>
      <c r="E185" s="17"/>
      <c r="F185" s="17"/>
      <c r="G185" s="17"/>
      <c r="H185" s="17"/>
      <c r="I185" s="17"/>
      <c r="J185" s="17"/>
      <c r="K185" s="17"/>
      <c r="L185" s="17"/>
      <c r="M185" s="21">
        <f>M232</f>
        <v>0</v>
      </c>
      <c r="N185" s="21">
        <f aca="true" t="shared" si="54" ref="N185:V185">N232</f>
        <v>0</v>
      </c>
      <c r="O185" s="43">
        <f t="shared" si="54"/>
        <v>0</v>
      </c>
      <c r="P185" s="43">
        <f t="shared" si="54"/>
        <v>0</v>
      </c>
      <c r="Q185" s="43">
        <f t="shared" si="54"/>
        <v>0</v>
      </c>
      <c r="R185" s="43">
        <f t="shared" si="54"/>
        <v>0</v>
      </c>
      <c r="S185" s="43">
        <f t="shared" si="54"/>
        <v>0</v>
      </c>
      <c r="T185" s="43">
        <f t="shared" si="54"/>
        <v>0</v>
      </c>
      <c r="U185" s="43">
        <f t="shared" si="54"/>
        <v>0</v>
      </c>
      <c r="V185" s="43">
        <f t="shared" si="54"/>
        <v>0</v>
      </c>
      <c r="W185" s="23">
        <f t="shared" si="42"/>
        <v>0</v>
      </c>
    </row>
    <row r="186" spans="1:23" ht="47.25">
      <c r="A186" s="61"/>
      <c r="B186" s="78"/>
      <c r="C186" s="9" t="s">
        <v>177</v>
      </c>
      <c r="D186" s="17"/>
      <c r="E186" s="17"/>
      <c r="F186" s="17"/>
      <c r="G186" s="17"/>
      <c r="H186" s="17"/>
      <c r="I186" s="17"/>
      <c r="J186" s="17"/>
      <c r="K186" s="17"/>
      <c r="L186" s="17"/>
      <c r="M186" s="21" t="e">
        <f>#REF!+M218</f>
        <v>#REF!</v>
      </c>
      <c r="N186" s="21" t="e">
        <f>#REF!+N218</f>
        <v>#REF!</v>
      </c>
      <c r="O186" s="43">
        <f>O218</f>
        <v>0</v>
      </c>
      <c r="P186" s="43">
        <f aca="true" t="shared" si="55" ref="P186:V186">P218</f>
        <v>0</v>
      </c>
      <c r="Q186" s="43">
        <f t="shared" si="55"/>
        <v>0</v>
      </c>
      <c r="R186" s="43">
        <f t="shared" si="55"/>
        <v>0</v>
      </c>
      <c r="S186" s="43">
        <f t="shared" si="55"/>
        <v>0</v>
      </c>
      <c r="T186" s="43">
        <f t="shared" si="55"/>
        <v>0</v>
      </c>
      <c r="U186" s="43">
        <f t="shared" si="55"/>
        <v>0</v>
      </c>
      <c r="V186" s="43">
        <f t="shared" si="55"/>
        <v>0</v>
      </c>
      <c r="W186" s="23">
        <f t="shared" si="42"/>
        <v>0</v>
      </c>
    </row>
    <row r="187" spans="1:23" ht="63">
      <c r="A187" s="61"/>
      <c r="B187" s="78"/>
      <c r="C187" s="9" t="s">
        <v>178</v>
      </c>
      <c r="D187" s="17"/>
      <c r="E187" s="17"/>
      <c r="F187" s="17"/>
      <c r="G187" s="17"/>
      <c r="H187" s="17"/>
      <c r="I187" s="17"/>
      <c r="J187" s="17"/>
      <c r="K187" s="17"/>
      <c r="L187" s="17"/>
      <c r="M187" s="21">
        <f>M219+M231</f>
        <v>142.9</v>
      </c>
      <c r="N187" s="21">
        <f aca="true" t="shared" si="56" ref="N187:V187">N219+N231</f>
        <v>1114</v>
      </c>
      <c r="O187" s="43">
        <f t="shared" si="56"/>
        <v>300</v>
      </c>
      <c r="P187" s="43">
        <f t="shared" si="56"/>
        <v>300</v>
      </c>
      <c r="Q187" s="43">
        <f t="shared" si="56"/>
        <v>300</v>
      </c>
      <c r="R187" s="43">
        <f t="shared" si="56"/>
        <v>0</v>
      </c>
      <c r="S187" s="43">
        <f t="shared" si="56"/>
        <v>0</v>
      </c>
      <c r="T187" s="43">
        <f t="shared" si="56"/>
        <v>0</v>
      </c>
      <c r="U187" s="43">
        <f t="shared" si="56"/>
        <v>0</v>
      </c>
      <c r="V187" s="43">
        <f t="shared" si="56"/>
        <v>0</v>
      </c>
      <c r="W187" s="23">
        <f t="shared" si="42"/>
        <v>900</v>
      </c>
    </row>
    <row r="188" spans="1:23" ht="47.25">
      <c r="A188" s="61"/>
      <c r="B188" s="78"/>
      <c r="C188" s="9" t="s">
        <v>179</v>
      </c>
      <c r="D188" s="17"/>
      <c r="E188" s="17"/>
      <c r="F188" s="17"/>
      <c r="G188" s="17"/>
      <c r="H188" s="17"/>
      <c r="I188" s="17"/>
      <c r="J188" s="17"/>
      <c r="K188" s="17"/>
      <c r="L188" s="17"/>
      <c r="M188" s="21">
        <f>M220</f>
        <v>0</v>
      </c>
      <c r="N188" s="21"/>
      <c r="O188" s="43"/>
      <c r="P188" s="43"/>
      <c r="Q188" s="43"/>
      <c r="R188" s="43"/>
      <c r="S188" s="43"/>
      <c r="T188" s="43"/>
      <c r="U188" s="43"/>
      <c r="V188" s="43"/>
      <c r="W188" s="23">
        <f t="shared" si="42"/>
        <v>0</v>
      </c>
    </row>
    <row r="189" spans="1:23" ht="47.25">
      <c r="A189" s="61"/>
      <c r="B189" s="78"/>
      <c r="C189" s="9" t="s">
        <v>180</v>
      </c>
      <c r="D189" s="17"/>
      <c r="E189" s="17"/>
      <c r="F189" s="17"/>
      <c r="G189" s="17"/>
      <c r="H189" s="17"/>
      <c r="I189" s="17"/>
      <c r="J189" s="17"/>
      <c r="K189" s="17"/>
      <c r="L189" s="17"/>
      <c r="M189" s="21">
        <f>M221</f>
        <v>85.8</v>
      </c>
      <c r="N189" s="21">
        <f aca="true" t="shared" si="57" ref="N189:V191">N221</f>
        <v>0</v>
      </c>
      <c r="O189" s="43">
        <f t="shared" si="57"/>
        <v>0</v>
      </c>
      <c r="P189" s="43">
        <f t="shared" si="57"/>
        <v>0</v>
      </c>
      <c r="Q189" s="43">
        <f t="shared" si="57"/>
        <v>0</v>
      </c>
      <c r="R189" s="43">
        <f t="shared" si="57"/>
        <v>0</v>
      </c>
      <c r="S189" s="43">
        <f t="shared" si="57"/>
        <v>0</v>
      </c>
      <c r="T189" s="43">
        <f t="shared" si="57"/>
        <v>0</v>
      </c>
      <c r="U189" s="43">
        <f t="shared" si="57"/>
        <v>0</v>
      </c>
      <c r="V189" s="43">
        <f t="shared" si="57"/>
        <v>0</v>
      </c>
      <c r="W189" s="23">
        <f t="shared" si="42"/>
        <v>0</v>
      </c>
    </row>
    <row r="190" spans="1:23" ht="63">
      <c r="A190" s="61"/>
      <c r="B190" s="78"/>
      <c r="C190" s="9" t="s">
        <v>181</v>
      </c>
      <c r="D190" s="17"/>
      <c r="E190" s="17"/>
      <c r="F190" s="17"/>
      <c r="G190" s="17"/>
      <c r="H190" s="17"/>
      <c r="I190" s="17"/>
      <c r="J190" s="17"/>
      <c r="K190" s="17"/>
      <c r="L190" s="17"/>
      <c r="M190" s="21">
        <f>M222</f>
        <v>0</v>
      </c>
      <c r="N190" s="21">
        <f t="shared" si="57"/>
        <v>0</v>
      </c>
      <c r="O190" s="43">
        <f t="shared" si="57"/>
        <v>0</v>
      </c>
      <c r="P190" s="43">
        <f t="shared" si="57"/>
        <v>0</v>
      </c>
      <c r="Q190" s="43">
        <f t="shared" si="57"/>
        <v>0</v>
      </c>
      <c r="R190" s="43">
        <f t="shared" si="57"/>
        <v>0</v>
      </c>
      <c r="S190" s="43">
        <f t="shared" si="57"/>
        <v>0</v>
      </c>
      <c r="T190" s="43">
        <f t="shared" si="57"/>
        <v>0</v>
      </c>
      <c r="U190" s="43">
        <f t="shared" si="57"/>
        <v>0</v>
      </c>
      <c r="V190" s="43">
        <f t="shared" si="57"/>
        <v>0</v>
      </c>
      <c r="W190" s="23">
        <f t="shared" si="42"/>
        <v>0</v>
      </c>
    </row>
    <row r="191" spans="1:23" ht="47.25">
      <c r="A191" s="61"/>
      <c r="B191" s="78"/>
      <c r="C191" s="9" t="s">
        <v>182</v>
      </c>
      <c r="D191" s="17"/>
      <c r="E191" s="17"/>
      <c r="F191" s="17"/>
      <c r="G191" s="17"/>
      <c r="H191" s="17"/>
      <c r="I191" s="17"/>
      <c r="J191" s="17"/>
      <c r="K191" s="17"/>
      <c r="L191" s="17"/>
      <c r="M191" s="21">
        <f>M223</f>
        <v>0</v>
      </c>
      <c r="N191" s="21">
        <f t="shared" si="57"/>
        <v>0</v>
      </c>
      <c r="O191" s="43">
        <f t="shared" si="57"/>
        <v>0</v>
      </c>
      <c r="P191" s="43">
        <f t="shared" si="57"/>
        <v>0</v>
      </c>
      <c r="Q191" s="43">
        <f t="shared" si="57"/>
        <v>0</v>
      </c>
      <c r="R191" s="43">
        <f t="shared" si="57"/>
        <v>0</v>
      </c>
      <c r="S191" s="43">
        <f t="shared" si="57"/>
        <v>0</v>
      </c>
      <c r="T191" s="43">
        <f t="shared" si="57"/>
        <v>0</v>
      </c>
      <c r="U191" s="43">
        <f t="shared" si="57"/>
        <v>0</v>
      </c>
      <c r="V191" s="43">
        <f t="shared" si="57"/>
        <v>0</v>
      </c>
      <c r="W191" s="23">
        <f t="shared" si="42"/>
        <v>0</v>
      </c>
    </row>
    <row r="192" spans="1:23" ht="173.25">
      <c r="A192" s="61"/>
      <c r="B192" s="78"/>
      <c r="C192" s="9" t="s">
        <v>124</v>
      </c>
      <c r="D192" s="17"/>
      <c r="E192" s="17"/>
      <c r="F192" s="17"/>
      <c r="G192" s="17"/>
      <c r="H192" s="17"/>
      <c r="I192" s="17"/>
      <c r="J192" s="17"/>
      <c r="K192" s="17"/>
      <c r="L192" s="17"/>
      <c r="M192" s="21">
        <f>M224+M234</f>
        <v>257.5</v>
      </c>
      <c r="N192" s="21">
        <f aca="true" t="shared" si="58" ref="N192:V192">N224+N234</f>
        <v>0</v>
      </c>
      <c r="O192" s="43">
        <f t="shared" si="58"/>
        <v>2000</v>
      </c>
      <c r="P192" s="43">
        <f t="shared" si="58"/>
        <v>0</v>
      </c>
      <c r="Q192" s="43">
        <f t="shared" si="58"/>
        <v>0</v>
      </c>
      <c r="R192" s="43">
        <f t="shared" si="58"/>
        <v>0</v>
      </c>
      <c r="S192" s="43">
        <f t="shared" si="58"/>
        <v>0</v>
      </c>
      <c r="T192" s="43">
        <f t="shared" si="58"/>
        <v>0</v>
      </c>
      <c r="U192" s="43">
        <f t="shared" si="58"/>
        <v>0</v>
      </c>
      <c r="V192" s="43">
        <f t="shared" si="58"/>
        <v>0</v>
      </c>
      <c r="W192" s="23">
        <f t="shared" si="42"/>
        <v>2000</v>
      </c>
    </row>
    <row r="193" spans="1:23" ht="31.5">
      <c r="A193" s="61"/>
      <c r="B193" s="78"/>
      <c r="C193" s="9" t="s">
        <v>184</v>
      </c>
      <c r="D193" s="17"/>
      <c r="E193" s="17"/>
      <c r="F193" s="17"/>
      <c r="G193" s="17"/>
      <c r="H193" s="17"/>
      <c r="I193" s="17"/>
      <c r="J193" s="17"/>
      <c r="K193" s="17"/>
      <c r="L193" s="17"/>
      <c r="M193" s="21">
        <f>M225+M233</f>
        <v>0</v>
      </c>
      <c r="N193" s="21">
        <f aca="true" t="shared" si="59" ref="N193:V193">N225+N233</f>
        <v>1286</v>
      </c>
      <c r="O193" s="43">
        <f t="shared" si="59"/>
        <v>0</v>
      </c>
      <c r="P193" s="43">
        <f t="shared" si="59"/>
        <v>0</v>
      </c>
      <c r="Q193" s="43">
        <f t="shared" si="59"/>
        <v>0</v>
      </c>
      <c r="R193" s="43">
        <f t="shared" si="59"/>
        <v>0</v>
      </c>
      <c r="S193" s="43">
        <f t="shared" si="59"/>
        <v>0</v>
      </c>
      <c r="T193" s="43">
        <f t="shared" si="59"/>
        <v>0</v>
      </c>
      <c r="U193" s="43">
        <f t="shared" si="59"/>
        <v>0</v>
      </c>
      <c r="V193" s="43">
        <f t="shared" si="59"/>
        <v>0</v>
      </c>
      <c r="W193" s="23">
        <f t="shared" si="42"/>
        <v>0</v>
      </c>
    </row>
    <row r="194" spans="1:23" ht="47.25" customHeight="1">
      <c r="A194" s="62" t="s">
        <v>212</v>
      </c>
      <c r="B194" s="64" t="s">
        <v>127</v>
      </c>
      <c r="C194" s="72" t="s">
        <v>210</v>
      </c>
      <c r="D194" s="28"/>
      <c r="E194" s="28"/>
      <c r="F194" s="28"/>
      <c r="G194" s="28"/>
      <c r="H194" s="28"/>
      <c r="I194" s="28"/>
      <c r="J194" s="28"/>
      <c r="K194" s="28"/>
      <c r="L194" s="28"/>
      <c r="M194" s="21">
        <v>2941173.58</v>
      </c>
      <c r="N194" s="21">
        <v>715754.07</v>
      </c>
      <c r="O194" s="43">
        <f>O195+O196+O197+O198</f>
        <v>626299.4</v>
      </c>
      <c r="P194" s="43">
        <f aca="true" t="shared" si="60" ref="P194:V194">P195+P196+P197+P198</f>
        <v>685095.2</v>
      </c>
      <c r="Q194" s="43">
        <f t="shared" si="60"/>
        <v>705498.5</v>
      </c>
      <c r="R194" s="43">
        <f t="shared" si="60"/>
        <v>678998.5</v>
      </c>
      <c r="S194" s="43">
        <f t="shared" si="60"/>
        <v>678998.5</v>
      </c>
      <c r="T194" s="43">
        <f t="shared" si="60"/>
        <v>678998.5</v>
      </c>
      <c r="U194" s="43">
        <f t="shared" si="60"/>
        <v>678998.5</v>
      </c>
      <c r="V194" s="43">
        <f t="shared" si="60"/>
        <v>678998.5</v>
      </c>
      <c r="W194" s="23">
        <f t="shared" si="42"/>
        <v>5411885.6</v>
      </c>
    </row>
    <row r="195" spans="1:23" ht="18.75">
      <c r="A195" s="70"/>
      <c r="B195" s="71"/>
      <c r="C195" s="73"/>
      <c r="D195" s="28" t="s">
        <v>187</v>
      </c>
      <c r="E195" s="28" t="s">
        <v>187</v>
      </c>
      <c r="F195" s="28" t="s">
        <v>188</v>
      </c>
      <c r="G195" s="28" t="s">
        <v>188</v>
      </c>
      <c r="H195" s="28" t="s">
        <v>190</v>
      </c>
      <c r="I195" s="28" t="s">
        <v>191</v>
      </c>
      <c r="J195" s="28" t="s">
        <v>237</v>
      </c>
      <c r="K195" s="28" t="s">
        <v>82</v>
      </c>
      <c r="L195" s="28" t="s">
        <v>217</v>
      </c>
      <c r="M195" s="21"/>
      <c r="N195" s="21"/>
      <c r="O195" s="43">
        <v>50000</v>
      </c>
      <c r="P195" s="43">
        <v>50000</v>
      </c>
      <c r="Q195" s="43">
        <v>50000</v>
      </c>
      <c r="R195" s="43">
        <v>50000</v>
      </c>
      <c r="S195" s="43">
        <v>50000</v>
      </c>
      <c r="T195" s="43">
        <v>50000</v>
      </c>
      <c r="U195" s="43">
        <v>50000</v>
      </c>
      <c r="V195" s="43">
        <v>50000</v>
      </c>
      <c r="W195" s="23">
        <f t="shared" si="42"/>
        <v>400000</v>
      </c>
    </row>
    <row r="196" spans="1:23" ht="18.75">
      <c r="A196" s="70"/>
      <c r="B196" s="71"/>
      <c r="C196" s="73"/>
      <c r="D196" s="28" t="s">
        <v>187</v>
      </c>
      <c r="E196" s="28" t="s">
        <v>187</v>
      </c>
      <c r="F196" s="28" t="s">
        <v>188</v>
      </c>
      <c r="G196" s="28" t="s">
        <v>188</v>
      </c>
      <c r="H196" s="28" t="s">
        <v>190</v>
      </c>
      <c r="I196" s="28" t="s">
        <v>191</v>
      </c>
      <c r="J196" s="28" t="s">
        <v>237</v>
      </c>
      <c r="K196" s="28" t="s">
        <v>82</v>
      </c>
      <c r="L196" s="28" t="s">
        <v>65</v>
      </c>
      <c r="M196" s="21"/>
      <c r="N196" s="21"/>
      <c r="O196" s="43">
        <v>5000</v>
      </c>
      <c r="P196" s="43">
        <v>5000</v>
      </c>
      <c r="Q196" s="43">
        <v>0</v>
      </c>
      <c r="R196" s="43">
        <v>5000</v>
      </c>
      <c r="S196" s="43">
        <v>5000</v>
      </c>
      <c r="T196" s="43">
        <v>5000</v>
      </c>
      <c r="U196" s="43">
        <v>5000</v>
      </c>
      <c r="V196" s="43">
        <v>5000</v>
      </c>
      <c r="W196" s="23">
        <f t="shared" si="42"/>
        <v>35000</v>
      </c>
    </row>
    <row r="197" spans="1:23" ht="18.75">
      <c r="A197" s="70"/>
      <c r="B197" s="71"/>
      <c r="C197" s="73"/>
      <c r="D197" s="28" t="s">
        <v>187</v>
      </c>
      <c r="E197" s="28" t="s">
        <v>187</v>
      </c>
      <c r="F197" s="28" t="s">
        <v>188</v>
      </c>
      <c r="G197" s="28" t="s">
        <v>188</v>
      </c>
      <c r="H197" s="28" t="s">
        <v>190</v>
      </c>
      <c r="I197" s="28" t="s">
        <v>191</v>
      </c>
      <c r="J197" s="28" t="s">
        <v>237</v>
      </c>
      <c r="K197" s="28" t="s">
        <v>82</v>
      </c>
      <c r="L197" s="28" t="s">
        <v>84</v>
      </c>
      <c r="M197" s="21"/>
      <c r="N197" s="21"/>
      <c r="O197" s="43">
        <v>413670.8</v>
      </c>
      <c r="P197" s="43">
        <v>412466.6</v>
      </c>
      <c r="Q197" s="43">
        <v>412466.6</v>
      </c>
      <c r="R197" s="43">
        <v>380966.6</v>
      </c>
      <c r="S197" s="43">
        <v>380966.6</v>
      </c>
      <c r="T197" s="43">
        <v>380966.6</v>
      </c>
      <c r="U197" s="43">
        <v>380966.6</v>
      </c>
      <c r="V197" s="43">
        <v>380966.6</v>
      </c>
      <c r="W197" s="23">
        <f t="shared" si="42"/>
        <v>3143437.0000000005</v>
      </c>
    </row>
    <row r="198" spans="1:23" ht="18.75">
      <c r="A198" s="70"/>
      <c r="B198" s="71"/>
      <c r="C198" s="74"/>
      <c r="D198" s="28" t="s">
        <v>187</v>
      </c>
      <c r="E198" s="28" t="s">
        <v>187</v>
      </c>
      <c r="F198" s="28" t="s">
        <v>188</v>
      </c>
      <c r="G198" s="28" t="s">
        <v>188</v>
      </c>
      <c r="H198" s="28" t="s">
        <v>190</v>
      </c>
      <c r="I198" s="28" t="s">
        <v>191</v>
      </c>
      <c r="J198" s="28" t="s">
        <v>237</v>
      </c>
      <c r="K198" s="28" t="s">
        <v>82</v>
      </c>
      <c r="L198" s="28" t="s">
        <v>85</v>
      </c>
      <c r="M198" s="21"/>
      <c r="N198" s="21"/>
      <c r="O198" s="43">
        <v>157628.6</v>
      </c>
      <c r="P198" s="43">
        <v>217628.6</v>
      </c>
      <c r="Q198" s="43">
        <v>243031.9</v>
      </c>
      <c r="R198" s="43">
        <v>243031.9</v>
      </c>
      <c r="S198" s="43">
        <v>243031.9</v>
      </c>
      <c r="T198" s="43">
        <v>243031.9</v>
      </c>
      <c r="U198" s="43">
        <v>243031.9</v>
      </c>
      <c r="V198" s="43">
        <v>243031.9</v>
      </c>
      <c r="W198" s="23">
        <f t="shared" si="42"/>
        <v>1833448.5999999996</v>
      </c>
    </row>
    <row r="199" spans="1:23" ht="47.25" customHeight="1">
      <c r="A199" s="62" t="s">
        <v>212</v>
      </c>
      <c r="B199" s="64" t="s">
        <v>128</v>
      </c>
      <c r="C199" s="72" t="s">
        <v>210</v>
      </c>
      <c r="D199" s="4"/>
      <c r="E199" s="4"/>
      <c r="F199" s="4"/>
      <c r="G199" s="4"/>
      <c r="H199" s="4"/>
      <c r="I199" s="4"/>
      <c r="J199" s="4"/>
      <c r="K199" s="28"/>
      <c r="L199" s="28"/>
      <c r="M199" s="21">
        <v>17200</v>
      </c>
      <c r="N199" s="21">
        <f>43244.75+744.75</f>
        <v>43989.5</v>
      </c>
      <c r="O199" s="43">
        <f>O200+O201</f>
        <v>35744.8</v>
      </c>
      <c r="P199" s="43">
        <f aca="true" t="shared" si="61" ref="P199:V199">P200+P201</f>
        <v>10744.8</v>
      </c>
      <c r="Q199" s="43">
        <f t="shared" si="61"/>
        <v>10744.8</v>
      </c>
      <c r="R199" s="43">
        <f t="shared" si="61"/>
        <v>10744.8</v>
      </c>
      <c r="S199" s="43">
        <f t="shared" si="61"/>
        <v>10744.8</v>
      </c>
      <c r="T199" s="43">
        <f t="shared" si="61"/>
        <v>10744.8</v>
      </c>
      <c r="U199" s="43">
        <f t="shared" si="61"/>
        <v>10744.8</v>
      </c>
      <c r="V199" s="43">
        <f t="shared" si="61"/>
        <v>10744.8</v>
      </c>
      <c r="W199" s="23">
        <f t="shared" si="42"/>
        <v>110958.40000000002</v>
      </c>
    </row>
    <row r="200" spans="1:23" ht="24" customHeight="1">
      <c r="A200" s="70"/>
      <c r="B200" s="71"/>
      <c r="C200" s="73"/>
      <c r="D200" s="28" t="s">
        <v>187</v>
      </c>
      <c r="E200" s="28" t="s">
        <v>187</v>
      </c>
      <c r="F200" s="28" t="s">
        <v>187</v>
      </c>
      <c r="G200" s="28" t="s">
        <v>187</v>
      </c>
      <c r="H200" s="28" t="s">
        <v>190</v>
      </c>
      <c r="I200" s="28" t="s">
        <v>191</v>
      </c>
      <c r="J200" s="28" t="s">
        <v>207</v>
      </c>
      <c r="K200" s="28" t="s">
        <v>82</v>
      </c>
      <c r="L200" s="28" t="s">
        <v>74</v>
      </c>
      <c r="M200" s="21"/>
      <c r="N200" s="21"/>
      <c r="O200" s="43">
        <v>35000</v>
      </c>
      <c r="P200" s="43">
        <v>10000</v>
      </c>
      <c r="Q200" s="43">
        <v>10000</v>
      </c>
      <c r="R200" s="43">
        <v>10000</v>
      </c>
      <c r="S200" s="43">
        <v>10000</v>
      </c>
      <c r="T200" s="43">
        <v>10000</v>
      </c>
      <c r="U200" s="43">
        <v>10000</v>
      </c>
      <c r="V200" s="43">
        <v>10000</v>
      </c>
      <c r="W200" s="23">
        <f t="shared" si="42"/>
        <v>105000</v>
      </c>
    </row>
    <row r="201" spans="1:23" ht="22.5" customHeight="1">
      <c r="A201" s="70"/>
      <c r="B201" s="71"/>
      <c r="C201" s="74"/>
      <c r="D201" s="28" t="s">
        <v>187</v>
      </c>
      <c r="E201" s="28" t="s">
        <v>187</v>
      </c>
      <c r="F201" s="28" t="s">
        <v>187</v>
      </c>
      <c r="G201" s="28" t="s">
        <v>187</v>
      </c>
      <c r="H201" s="28" t="s">
        <v>190</v>
      </c>
      <c r="I201" s="28" t="s">
        <v>191</v>
      </c>
      <c r="J201" s="28" t="s">
        <v>207</v>
      </c>
      <c r="K201" s="28" t="s">
        <v>83</v>
      </c>
      <c r="L201" s="28" t="s">
        <v>217</v>
      </c>
      <c r="M201" s="21"/>
      <c r="N201" s="21"/>
      <c r="O201" s="43">
        <v>744.8</v>
      </c>
      <c r="P201" s="43">
        <v>744.8</v>
      </c>
      <c r="Q201" s="43">
        <v>744.8</v>
      </c>
      <c r="R201" s="43">
        <v>744.8</v>
      </c>
      <c r="S201" s="43">
        <v>744.8</v>
      </c>
      <c r="T201" s="43">
        <v>744.8</v>
      </c>
      <c r="U201" s="43">
        <v>744.8</v>
      </c>
      <c r="V201" s="43">
        <v>744.8</v>
      </c>
      <c r="W201" s="23">
        <f t="shared" si="42"/>
        <v>5958.400000000001</v>
      </c>
    </row>
    <row r="202" spans="1:23" ht="86.25" customHeight="1">
      <c r="A202" s="62" t="s">
        <v>212</v>
      </c>
      <c r="B202" s="64" t="s">
        <v>129</v>
      </c>
      <c r="C202" s="72" t="s">
        <v>210</v>
      </c>
      <c r="D202" s="28"/>
      <c r="E202" s="28"/>
      <c r="F202" s="28"/>
      <c r="G202" s="28"/>
      <c r="H202" s="28"/>
      <c r="I202" s="28"/>
      <c r="J202" s="28"/>
      <c r="K202" s="28"/>
      <c r="L202" s="28"/>
      <c r="M202" s="21">
        <v>46278.4</v>
      </c>
      <c r="N202" s="21">
        <v>48283.3</v>
      </c>
      <c r="O202" s="43">
        <f>O203+O204</f>
        <v>45097.5</v>
      </c>
      <c r="P202" s="43">
        <f aca="true" t="shared" si="62" ref="P202:V202">P203+P204</f>
        <v>45097.5</v>
      </c>
      <c r="Q202" s="43">
        <f t="shared" si="62"/>
        <v>45097.5</v>
      </c>
      <c r="R202" s="43">
        <f t="shared" si="62"/>
        <v>45097.5</v>
      </c>
      <c r="S202" s="43">
        <f t="shared" si="62"/>
        <v>45097.5</v>
      </c>
      <c r="T202" s="43">
        <f t="shared" si="62"/>
        <v>45097.5</v>
      </c>
      <c r="U202" s="43">
        <f t="shared" si="62"/>
        <v>45097.5</v>
      </c>
      <c r="V202" s="43">
        <f t="shared" si="62"/>
        <v>45097.5</v>
      </c>
      <c r="W202" s="23">
        <f t="shared" si="42"/>
        <v>360780</v>
      </c>
    </row>
    <row r="203" spans="1:23" ht="28.5" customHeight="1">
      <c r="A203" s="70"/>
      <c r="B203" s="71"/>
      <c r="C203" s="73"/>
      <c r="D203" s="28" t="s">
        <v>187</v>
      </c>
      <c r="E203" s="28" t="s">
        <v>187</v>
      </c>
      <c r="F203" s="28" t="s">
        <v>215</v>
      </c>
      <c r="G203" s="28" t="s">
        <v>215</v>
      </c>
      <c r="H203" s="28" t="s">
        <v>190</v>
      </c>
      <c r="I203" s="28" t="s">
        <v>191</v>
      </c>
      <c r="J203" s="28" t="s">
        <v>237</v>
      </c>
      <c r="K203" s="28" t="s">
        <v>107</v>
      </c>
      <c r="L203" s="28" t="s">
        <v>84</v>
      </c>
      <c r="M203" s="21"/>
      <c r="N203" s="21"/>
      <c r="O203" s="43">
        <v>42097.5</v>
      </c>
      <c r="P203" s="43">
        <v>42097.5</v>
      </c>
      <c r="Q203" s="43">
        <v>42097.5</v>
      </c>
      <c r="R203" s="43">
        <v>42097.5</v>
      </c>
      <c r="S203" s="43">
        <v>42097.5</v>
      </c>
      <c r="T203" s="43">
        <v>42097.5</v>
      </c>
      <c r="U203" s="43">
        <v>42097.5</v>
      </c>
      <c r="V203" s="43">
        <v>42097.5</v>
      </c>
      <c r="W203" s="23">
        <f t="shared" si="42"/>
        <v>336780</v>
      </c>
    </row>
    <row r="204" spans="1:23" ht="30" customHeight="1">
      <c r="A204" s="63"/>
      <c r="B204" s="65"/>
      <c r="C204" s="74"/>
      <c r="D204" s="28" t="s">
        <v>187</v>
      </c>
      <c r="E204" s="28" t="s">
        <v>187</v>
      </c>
      <c r="F204" s="28" t="s">
        <v>215</v>
      </c>
      <c r="G204" s="28" t="s">
        <v>215</v>
      </c>
      <c r="H204" s="28" t="s">
        <v>190</v>
      </c>
      <c r="I204" s="28" t="s">
        <v>191</v>
      </c>
      <c r="J204" s="28" t="s">
        <v>237</v>
      </c>
      <c r="K204" s="28" t="s">
        <v>107</v>
      </c>
      <c r="L204" s="28" t="s">
        <v>108</v>
      </c>
      <c r="M204" s="21"/>
      <c r="N204" s="21"/>
      <c r="O204" s="43">
        <v>3000</v>
      </c>
      <c r="P204" s="43">
        <v>3000</v>
      </c>
      <c r="Q204" s="43">
        <v>3000</v>
      </c>
      <c r="R204" s="43">
        <v>3000</v>
      </c>
      <c r="S204" s="43">
        <v>3000</v>
      </c>
      <c r="T204" s="43">
        <v>3000</v>
      </c>
      <c r="U204" s="43">
        <v>3000</v>
      </c>
      <c r="V204" s="43">
        <v>3000</v>
      </c>
      <c r="W204" s="23">
        <f t="shared" si="42"/>
        <v>24000</v>
      </c>
    </row>
    <row r="205" spans="1:23" ht="102" customHeight="1">
      <c r="A205" s="50" t="s">
        <v>212</v>
      </c>
      <c r="B205" s="39" t="s">
        <v>86</v>
      </c>
      <c r="C205" s="32" t="s">
        <v>210</v>
      </c>
      <c r="D205" s="28" t="s">
        <v>187</v>
      </c>
      <c r="E205" s="28" t="s">
        <v>187</v>
      </c>
      <c r="F205" s="28" t="s">
        <v>191</v>
      </c>
      <c r="G205" s="28" t="s">
        <v>191</v>
      </c>
      <c r="H205" s="28" t="s">
        <v>190</v>
      </c>
      <c r="I205" s="28"/>
      <c r="J205" s="28"/>
      <c r="K205" s="28"/>
      <c r="L205" s="28"/>
      <c r="M205" s="21">
        <v>0</v>
      </c>
      <c r="N205" s="21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23">
        <f aca="true" t="shared" si="63" ref="W205:W233">SUM(O205:V205)</f>
        <v>0</v>
      </c>
    </row>
    <row r="206" spans="1:23" ht="94.5">
      <c r="A206" s="50" t="s">
        <v>212</v>
      </c>
      <c r="B206" s="39" t="s">
        <v>87</v>
      </c>
      <c r="C206" s="32" t="s">
        <v>211</v>
      </c>
      <c r="D206" s="28" t="s">
        <v>187</v>
      </c>
      <c r="E206" s="28" t="s">
        <v>187</v>
      </c>
      <c r="F206" s="28" t="s">
        <v>191</v>
      </c>
      <c r="G206" s="28" t="s">
        <v>191</v>
      </c>
      <c r="H206" s="28" t="s">
        <v>201</v>
      </c>
      <c r="I206" s="28"/>
      <c r="J206" s="28"/>
      <c r="K206" s="28"/>
      <c r="L206" s="28"/>
      <c r="M206" s="21">
        <v>0</v>
      </c>
      <c r="N206" s="21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23">
        <f t="shared" si="63"/>
        <v>0</v>
      </c>
    </row>
    <row r="207" spans="1:23" ht="126">
      <c r="A207" s="50" t="s">
        <v>212</v>
      </c>
      <c r="B207" s="39" t="s">
        <v>88</v>
      </c>
      <c r="C207" s="32" t="s">
        <v>169</v>
      </c>
      <c r="D207" s="28" t="s">
        <v>187</v>
      </c>
      <c r="E207" s="28" t="s">
        <v>187</v>
      </c>
      <c r="F207" s="28" t="s">
        <v>191</v>
      </c>
      <c r="G207" s="28" t="s">
        <v>191</v>
      </c>
      <c r="H207" s="28" t="s">
        <v>206</v>
      </c>
      <c r="I207" s="28"/>
      <c r="J207" s="28"/>
      <c r="K207" s="28"/>
      <c r="L207" s="28"/>
      <c r="M207" s="21">
        <v>0</v>
      </c>
      <c r="N207" s="21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23">
        <f t="shared" si="63"/>
        <v>0</v>
      </c>
    </row>
    <row r="208" spans="1:23" ht="94.5">
      <c r="A208" s="50" t="s">
        <v>212</v>
      </c>
      <c r="B208" s="39" t="s">
        <v>89</v>
      </c>
      <c r="C208" s="32" t="s">
        <v>170</v>
      </c>
      <c r="D208" s="28" t="s">
        <v>187</v>
      </c>
      <c r="E208" s="28" t="s">
        <v>187</v>
      </c>
      <c r="F208" s="28" t="s">
        <v>191</v>
      </c>
      <c r="G208" s="28" t="s">
        <v>191</v>
      </c>
      <c r="H208" s="28" t="s">
        <v>222</v>
      </c>
      <c r="I208" s="28"/>
      <c r="J208" s="28"/>
      <c r="K208" s="28"/>
      <c r="L208" s="28"/>
      <c r="M208" s="21">
        <v>171.8</v>
      </c>
      <c r="N208" s="21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W208" s="23">
        <f t="shared" si="63"/>
        <v>0</v>
      </c>
    </row>
    <row r="209" spans="1:23" ht="94.5">
      <c r="A209" s="50" t="s">
        <v>212</v>
      </c>
      <c r="B209" s="39" t="s">
        <v>90</v>
      </c>
      <c r="C209" s="32" t="s">
        <v>171</v>
      </c>
      <c r="D209" s="28" t="s">
        <v>187</v>
      </c>
      <c r="E209" s="28" t="s">
        <v>187</v>
      </c>
      <c r="F209" s="28" t="s">
        <v>191</v>
      </c>
      <c r="G209" s="28" t="s">
        <v>191</v>
      </c>
      <c r="H209" s="28" t="s">
        <v>223</v>
      </c>
      <c r="I209" s="28"/>
      <c r="J209" s="28"/>
      <c r="K209" s="28"/>
      <c r="L209" s="28"/>
      <c r="M209" s="21">
        <v>0</v>
      </c>
      <c r="N209" s="21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43">
        <v>0</v>
      </c>
      <c r="V209" s="43">
        <v>0</v>
      </c>
      <c r="W209" s="23">
        <f t="shared" si="63"/>
        <v>0</v>
      </c>
    </row>
    <row r="210" spans="1:23" ht="94.5">
      <c r="A210" s="50" t="s">
        <v>212</v>
      </c>
      <c r="B210" s="39" t="s">
        <v>91</v>
      </c>
      <c r="C210" s="32" t="s">
        <v>172</v>
      </c>
      <c r="D210" s="28" t="s">
        <v>187</v>
      </c>
      <c r="E210" s="28" t="s">
        <v>187</v>
      </c>
      <c r="F210" s="28" t="s">
        <v>191</v>
      </c>
      <c r="G210" s="28" t="s">
        <v>191</v>
      </c>
      <c r="H210" s="28" t="s">
        <v>224</v>
      </c>
      <c r="I210" s="28"/>
      <c r="J210" s="28"/>
      <c r="K210" s="28"/>
      <c r="L210" s="28"/>
      <c r="M210" s="21">
        <v>0</v>
      </c>
      <c r="N210" s="21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23">
        <f t="shared" si="63"/>
        <v>0</v>
      </c>
    </row>
    <row r="211" spans="1:23" ht="126">
      <c r="A211" s="50" t="s">
        <v>212</v>
      </c>
      <c r="B211" s="39" t="s">
        <v>92</v>
      </c>
      <c r="C211" s="32" t="s">
        <v>173</v>
      </c>
      <c r="D211" s="28" t="s">
        <v>187</v>
      </c>
      <c r="E211" s="28" t="s">
        <v>187</v>
      </c>
      <c r="F211" s="28" t="s">
        <v>191</v>
      </c>
      <c r="G211" s="28" t="s">
        <v>191</v>
      </c>
      <c r="H211" s="28" t="s">
        <v>225</v>
      </c>
      <c r="I211" s="28"/>
      <c r="J211" s="28"/>
      <c r="K211" s="28"/>
      <c r="L211" s="28"/>
      <c r="M211" s="21">
        <v>0</v>
      </c>
      <c r="N211" s="21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43">
        <v>0</v>
      </c>
      <c r="V211" s="43">
        <v>0</v>
      </c>
      <c r="W211" s="23">
        <f t="shared" si="63"/>
        <v>0</v>
      </c>
    </row>
    <row r="212" spans="1:23" ht="78.75">
      <c r="A212" s="50" t="s">
        <v>212</v>
      </c>
      <c r="B212" s="39" t="s">
        <v>93</v>
      </c>
      <c r="C212" s="32" t="s">
        <v>45</v>
      </c>
      <c r="D212" s="28" t="s">
        <v>187</v>
      </c>
      <c r="E212" s="28" t="s">
        <v>187</v>
      </c>
      <c r="F212" s="28" t="s">
        <v>191</v>
      </c>
      <c r="G212" s="28" t="s">
        <v>191</v>
      </c>
      <c r="H212" s="28" t="s">
        <v>197</v>
      </c>
      <c r="I212" s="28"/>
      <c r="J212" s="28"/>
      <c r="K212" s="28"/>
      <c r="L212" s="28"/>
      <c r="M212" s="21">
        <v>0</v>
      </c>
      <c r="N212" s="21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23">
        <f t="shared" si="63"/>
        <v>0</v>
      </c>
    </row>
    <row r="213" spans="1:23" ht="94.5">
      <c r="A213" s="50" t="s">
        <v>212</v>
      </c>
      <c r="B213" s="39" t="s">
        <v>94</v>
      </c>
      <c r="C213" s="32" t="s">
        <v>174</v>
      </c>
      <c r="D213" s="28" t="s">
        <v>187</v>
      </c>
      <c r="E213" s="28" t="s">
        <v>187</v>
      </c>
      <c r="F213" s="28" t="s">
        <v>191</v>
      </c>
      <c r="G213" s="28" t="s">
        <v>191</v>
      </c>
      <c r="H213" s="28" t="s">
        <v>226</v>
      </c>
      <c r="I213" s="28"/>
      <c r="J213" s="28"/>
      <c r="K213" s="28"/>
      <c r="L213" s="28"/>
      <c r="M213" s="21">
        <v>0</v>
      </c>
      <c r="N213" s="21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23">
        <f t="shared" si="63"/>
        <v>0</v>
      </c>
    </row>
    <row r="214" spans="1:23" ht="110.25">
      <c r="A214" s="50" t="s">
        <v>212</v>
      </c>
      <c r="B214" s="39" t="s">
        <v>95</v>
      </c>
      <c r="C214" s="32" t="s">
        <v>183</v>
      </c>
      <c r="D214" s="28" t="s">
        <v>187</v>
      </c>
      <c r="E214" s="28" t="s">
        <v>187</v>
      </c>
      <c r="F214" s="28" t="s">
        <v>191</v>
      </c>
      <c r="G214" s="28" t="s">
        <v>191</v>
      </c>
      <c r="H214" s="28" t="s">
        <v>227</v>
      </c>
      <c r="I214" s="28"/>
      <c r="J214" s="28"/>
      <c r="K214" s="28"/>
      <c r="L214" s="28"/>
      <c r="M214" s="21">
        <v>500</v>
      </c>
      <c r="N214" s="21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23">
        <f t="shared" si="63"/>
        <v>0</v>
      </c>
    </row>
    <row r="215" spans="1:23" ht="94.5">
      <c r="A215" s="50" t="s">
        <v>212</v>
      </c>
      <c r="B215" s="39" t="s">
        <v>96</v>
      </c>
      <c r="C215" s="32" t="s">
        <v>132</v>
      </c>
      <c r="D215" s="28" t="s">
        <v>187</v>
      </c>
      <c r="E215" s="28" t="s">
        <v>187</v>
      </c>
      <c r="F215" s="28" t="s">
        <v>191</v>
      </c>
      <c r="G215" s="28" t="s">
        <v>191</v>
      </c>
      <c r="H215" s="28" t="s">
        <v>228</v>
      </c>
      <c r="I215" s="28"/>
      <c r="J215" s="28"/>
      <c r="K215" s="28"/>
      <c r="L215" s="28"/>
      <c r="M215" s="21">
        <v>114.4</v>
      </c>
      <c r="N215" s="21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23">
        <f t="shared" si="63"/>
        <v>0</v>
      </c>
    </row>
    <row r="216" spans="1:23" ht="110.25">
      <c r="A216" s="50" t="s">
        <v>212</v>
      </c>
      <c r="B216" s="39" t="s">
        <v>97</v>
      </c>
      <c r="C216" s="32" t="s">
        <v>175</v>
      </c>
      <c r="D216" s="28" t="s">
        <v>187</v>
      </c>
      <c r="E216" s="28" t="s">
        <v>187</v>
      </c>
      <c r="F216" s="28" t="s">
        <v>191</v>
      </c>
      <c r="G216" s="28" t="s">
        <v>191</v>
      </c>
      <c r="H216" s="28" t="s">
        <v>218</v>
      </c>
      <c r="I216" s="28"/>
      <c r="J216" s="28"/>
      <c r="K216" s="28"/>
      <c r="L216" s="28"/>
      <c r="M216" s="21">
        <v>0</v>
      </c>
      <c r="N216" s="21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23">
        <f t="shared" si="63"/>
        <v>0</v>
      </c>
    </row>
    <row r="217" spans="1:23" ht="78.75">
      <c r="A217" s="50" t="s">
        <v>212</v>
      </c>
      <c r="B217" s="39" t="s">
        <v>98</v>
      </c>
      <c r="C217" s="32" t="s">
        <v>176</v>
      </c>
      <c r="D217" s="28" t="s">
        <v>187</v>
      </c>
      <c r="E217" s="28" t="s">
        <v>187</v>
      </c>
      <c r="F217" s="28" t="s">
        <v>191</v>
      </c>
      <c r="G217" s="28" t="s">
        <v>191</v>
      </c>
      <c r="H217" s="28" t="s">
        <v>229</v>
      </c>
      <c r="I217" s="28"/>
      <c r="J217" s="28"/>
      <c r="K217" s="28"/>
      <c r="L217" s="28"/>
      <c r="M217" s="21">
        <v>0</v>
      </c>
      <c r="N217" s="21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23">
        <f t="shared" si="63"/>
        <v>0</v>
      </c>
    </row>
    <row r="218" spans="1:23" ht="94.5">
      <c r="A218" s="50" t="s">
        <v>212</v>
      </c>
      <c r="B218" s="39" t="s">
        <v>99</v>
      </c>
      <c r="C218" s="32" t="s">
        <v>177</v>
      </c>
      <c r="D218" s="28" t="s">
        <v>187</v>
      </c>
      <c r="E218" s="28" t="s">
        <v>187</v>
      </c>
      <c r="F218" s="28" t="s">
        <v>191</v>
      </c>
      <c r="G218" s="28" t="s">
        <v>191</v>
      </c>
      <c r="H218" s="28" t="s">
        <v>230</v>
      </c>
      <c r="I218" s="28"/>
      <c r="J218" s="28"/>
      <c r="K218" s="28"/>
      <c r="L218" s="28"/>
      <c r="M218" s="21">
        <v>143.1</v>
      </c>
      <c r="N218" s="21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23">
        <f t="shared" si="63"/>
        <v>0</v>
      </c>
    </row>
    <row r="219" spans="1:23" ht="110.25">
      <c r="A219" s="50" t="s">
        <v>212</v>
      </c>
      <c r="B219" s="39" t="s">
        <v>100</v>
      </c>
      <c r="C219" s="32" t="s">
        <v>178</v>
      </c>
      <c r="D219" s="28" t="s">
        <v>187</v>
      </c>
      <c r="E219" s="28" t="s">
        <v>187</v>
      </c>
      <c r="F219" s="28" t="s">
        <v>191</v>
      </c>
      <c r="G219" s="28" t="s">
        <v>191</v>
      </c>
      <c r="H219" s="28" t="s">
        <v>213</v>
      </c>
      <c r="I219" s="28"/>
      <c r="J219" s="28"/>
      <c r="K219" s="28"/>
      <c r="L219" s="28"/>
      <c r="M219" s="21">
        <v>142.9</v>
      </c>
      <c r="N219" s="21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23">
        <f t="shared" si="63"/>
        <v>0</v>
      </c>
    </row>
    <row r="220" spans="1:23" ht="94.5">
      <c r="A220" s="50" t="s">
        <v>212</v>
      </c>
      <c r="B220" s="39" t="s">
        <v>101</v>
      </c>
      <c r="C220" s="32" t="s">
        <v>179</v>
      </c>
      <c r="D220" s="28" t="s">
        <v>187</v>
      </c>
      <c r="E220" s="28" t="s">
        <v>187</v>
      </c>
      <c r="F220" s="28" t="s">
        <v>191</v>
      </c>
      <c r="G220" s="28" t="s">
        <v>191</v>
      </c>
      <c r="H220" s="28" t="s">
        <v>231</v>
      </c>
      <c r="I220" s="28"/>
      <c r="J220" s="28"/>
      <c r="K220" s="28"/>
      <c r="L220" s="28"/>
      <c r="M220" s="21">
        <v>0</v>
      </c>
      <c r="N220" s="21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23">
        <f t="shared" si="63"/>
        <v>0</v>
      </c>
    </row>
    <row r="221" spans="1:23" ht="94.5">
      <c r="A221" s="50" t="s">
        <v>212</v>
      </c>
      <c r="B221" s="39" t="s">
        <v>102</v>
      </c>
      <c r="C221" s="32" t="s">
        <v>180</v>
      </c>
      <c r="D221" s="28" t="s">
        <v>187</v>
      </c>
      <c r="E221" s="28" t="s">
        <v>187</v>
      </c>
      <c r="F221" s="28" t="s">
        <v>191</v>
      </c>
      <c r="G221" s="28" t="s">
        <v>191</v>
      </c>
      <c r="H221" s="28" t="s">
        <v>232</v>
      </c>
      <c r="I221" s="28"/>
      <c r="J221" s="28"/>
      <c r="K221" s="28"/>
      <c r="L221" s="28"/>
      <c r="M221" s="21">
        <v>85.8</v>
      </c>
      <c r="N221" s="21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3">
        <v>0</v>
      </c>
      <c r="V221" s="43">
        <v>0</v>
      </c>
      <c r="W221" s="23">
        <f t="shared" si="63"/>
        <v>0</v>
      </c>
    </row>
    <row r="222" spans="1:23" ht="94.5">
      <c r="A222" s="50" t="s">
        <v>212</v>
      </c>
      <c r="B222" s="39" t="s">
        <v>103</v>
      </c>
      <c r="C222" s="32" t="s">
        <v>181</v>
      </c>
      <c r="D222" s="28" t="s">
        <v>187</v>
      </c>
      <c r="E222" s="28" t="s">
        <v>187</v>
      </c>
      <c r="F222" s="28" t="s">
        <v>191</v>
      </c>
      <c r="G222" s="28" t="s">
        <v>191</v>
      </c>
      <c r="H222" s="28" t="s">
        <v>233</v>
      </c>
      <c r="I222" s="28"/>
      <c r="J222" s="28"/>
      <c r="K222" s="28"/>
      <c r="L222" s="28"/>
      <c r="M222" s="21">
        <v>0</v>
      </c>
      <c r="N222" s="21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43">
        <v>0</v>
      </c>
      <c r="V222" s="43">
        <v>0</v>
      </c>
      <c r="W222" s="23">
        <f t="shared" si="63"/>
        <v>0</v>
      </c>
    </row>
    <row r="223" spans="1:23" ht="78.75">
      <c r="A223" s="50" t="s">
        <v>212</v>
      </c>
      <c r="B223" s="39" t="s">
        <v>104</v>
      </c>
      <c r="C223" s="32" t="s">
        <v>182</v>
      </c>
      <c r="D223" s="28" t="s">
        <v>187</v>
      </c>
      <c r="E223" s="28" t="s">
        <v>187</v>
      </c>
      <c r="F223" s="28" t="s">
        <v>191</v>
      </c>
      <c r="G223" s="28" t="s">
        <v>191</v>
      </c>
      <c r="H223" s="28" t="s">
        <v>234</v>
      </c>
      <c r="I223" s="28"/>
      <c r="J223" s="28"/>
      <c r="K223" s="28"/>
      <c r="L223" s="28"/>
      <c r="M223" s="21">
        <v>0</v>
      </c>
      <c r="N223" s="21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23">
        <f t="shared" si="63"/>
        <v>0</v>
      </c>
    </row>
    <row r="224" spans="1:23" ht="189">
      <c r="A224" s="50" t="s">
        <v>212</v>
      </c>
      <c r="B224" s="39" t="s">
        <v>106</v>
      </c>
      <c r="C224" s="29" t="s">
        <v>124</v>
      </c>
      <c r="D224" s="28" t="s">
        <v>187</v>
      </c>
      <c r="E224" s="28" t="s">
        <v>187</v>
      </c>
      <c r="F224" s="28" t="s">
        <v>191</v>
      </c>
      <c r="G224" s="28" t="s">
        <v>191</v>
      </c>
      <c r="H224" s="28" t="s">
        <v>235</v>
      </c>
      <c r="I224" s="28" t="s">
        <v>215</v>
      </c>
      <c r="J224" s="28" t="s">
        <v>237</v>
      </c>
      <c r="K224" s="28" t="s">
        <v>52</v>
      </c>
      <c r="L224" s="28" t="s">
        <v>110</v>
      </c>
      <c r="M224" s="21">
        <v>257.5</v>
      </c>
      <c r="N224" s="21">
        <v>0</v>
      </c>
      <c r="O224" s="43">
        <v>2000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23">
        <f t="shared" si="63"/>
        <v>2000</v>
      </c>
    </row>
    <row r="225" spans="1:23" ht="78.75">
      <c r="A225" s="50" t="s">
        <v>212</v>
      </c>
      <c r="B225" s="39" t="s">
        <v>105</v>
      </c>
      <c r="C225" s="32" t="s">
        <v>184</v>
      </c>
      <c r="D225" s="28" t="s">
        <v>187</v>
      </c>
      <c r="E225" s="28" t="s">
        <v>187</v>
      </c>
      <c r="F225" s="28" t="s">
        <v>191</v>
      </c>
      <c r="G225" s="28" t="s">
        <v>191</v>
      </c>
      <c r="H225" s="28" t="s">
        <v>236</v>
      </c>
      <c r="I225" s="28"/>
      <c r="J225" s="28"/>
      <c r="K225" s="28"/>
      <c r="L225" s="28"/>
      <c r="M225" s="21">
        <v>0</v>
      </c>
      <c r="N225" s="21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0</v>
      </c>
      <c r="V225" s="43">
        <v>0</v>
      </c>
      <c r="W225" s="23">
        <f t="shared" si="63"/>
        <v>0</v>
      </c>
    </row>
    <row r="226" spans="1:23" ht="27" customHeight="1">
      <c r="A226" s="62" t="s">
        <v>212</v>
      </c>
      <c r="B226" s="64" t="s">
        <v>40</v>
      </c>
      <c r="C226" s="72" t="s">
        <v>210</v>
      </c>
      <c r="D226" s="28" t="s">
        <v>187</v>
      </c>
      <c r="E226" s="28" t="s">
        <v>187</v>
      </c>
      <c r="F226" s="28" t="s">
        <v>202</v>
      </c>
      <c r="G226" s="28" t="s">
        <v>202</v>
      </c>
      <c r="H226" s="28" t="s">
        <v>190</v>
      </c>
      <c r="I226" s="28" t="s">
        <v>215</v>
      </c>
      <c r="J226" s="28" t="s">
        <v>189</v>
      </c>
      <c r="K226" s="28" t="s">
        <v>109</v>
      </c>
      <c r="L226" s="28" t="s">
        <v>217</v>
      </c>
      <c r="M226" s="21"/>
      <c r="N226" s="21"/>
      <c r="O226" s="43">
        <v>1100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3">
        <v>0</v>
      </c>
      <c r="V226" s="43">
        <v>0</v>
      </c>
      <c r="W226" s="23">
        <f t="shared" si="63"/>
        <v>1100</v>
      </c>
    </row>
    <row r="227" spans="1:23" ht="27" customHeight="1">
      <c r="A227" s="70"/>
      <c r="B227" s="71"/>
      <c r="C227" s="73"/>
      <c r="D227" s="28" t="s">
        <v>187</v>
      </c>
      <c r="E227" s="28" t="s">
        <v>187</v>
      </c>
      <c r="F227" s="28" t="s">
        <v>202</v>
      </c>
      <c r="G227" s="28" t="s">
        <v>202</v>
      </c>
      <c r="H227" s="28" t="s">
        <v>190</v>
      </c>
      <c r="I227" s="28" t="s">
        <v>215</v>
      </c>
      <c r="J227" s="28" t="s">
        <v>189</v>
      </c>
      <c r="K227" s="28" t="s">
        <v>109</v>
      </c>
      <c r="L227" s="28" t="s">
        <v>65</v>
      </c>
      <c r="M227" s="21"/>
      <c r="N227" s="21"/>
      <c r="O227" s="43">
        <v>2000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23">
        <f t="shared" si="63"/>
        <v>2000</v>
      </c>
    </row>
    <row r="228" spans="1:23" ht="48.75" customHeight="1">
      <c r="A228" s="70"/>
      <c r="B228" s="71"/>
      <c r="C228" s="73"/>
      <c r="D228" s="28" t="s">
        <v>187</v>
      </c>
      <c r="E228" s="28" t="s">
        <v>187</v>
      </c>
      <c r="F228" s="28" t="s">
        <v>202</v>
      </c>
      <c r="G228" s="28" t="s">
        <v>202</v>
      </c>
      <c r="H228" s="28" t="s">
        <v>190</v>
      </c>
      <c r="I228" s="28" t="s">
        <v>191</v>
      </c>
      <c r="J228" s="28" t="s">
        <v>237</v>
      </c>
      <c r="K228" s="28" t="s">
        <v>109</v>
      </c>
      <c r="L228" s="28" t="s">
        <v>84</v>
      </c>
      <c r="M228" s="21">
        <v>17220.5</v>
      </c>
      <c r="N228" s="21">
        <f>14175+5100</f>
        <v>19275</v>
      </c>
      <c r="O228" s="43">
        <v>38516.5</v>
      </c>
      <c r="P228" s="43">
        <v>31500</v>
      </c>
      <c r="Q228" s="43">
        <v>31500</v>
      </c>
      <c r="R228" s="43">
        <v>31500</v>
      </c>
      <c r="S228" s="43">
        <v>31500</v>
      </c>
      <c r="T228" s="43">
        <v>31500</v>
      </c>
      <c r="U228" s="43">
        <v>31500</v>
      </c>
      <c r="V228" s="43">
        <v>31500</v>
      </c>
      <c r="W228" s="23">
        <f t="shared" si="63"/>
        <v>259016.5</v>
      </c>
    </row>
    <row r="229" spans="1:23" ht="70.5" customHeight="1">
      <c r="A229" s="63"/>
      <c r="B229" s="65"/>
      <c r="C229" s="74"/>
      <c r="D229" s="28" t="s">
        <v>187</v>
      </c>
      <c r="E229" s="28" t="s">
        <v>187</v>
      </c>
      <c r="F229" s="28" t="s">
        <v>202</v>
      </c>
      <c r="G229" s="28" t="s">
        <v>202</v>
      </c>
      <c r="H229" s="28" t="s">
        <v>190</v>
      </c>
      <c r="I229" s="28" t="s">
        <v>191</v>
      </c>
      <c r="J229" s="28" t="s">
        <v>214</v>
      </c>
      <c r="K229" s="28" t="s">
        <v>109</v>
      </c>
      <c r="L229" s="28" t="s">
        <v>110</v>
      </c>
      <c r="M229" s="21"/>
      <c r="N229" s="21"/>
      <c r="O229" s="43">
        <v>3000</v>
      </c>
      <c r="P229" s="43">
        <v>0</v>
      </c>
      <c r="Q229" s="43">
        <v>0</v>
      </c>
      <c r="R229" s="43">
        <v>0</v>
      </c>
      <c r="S229" s="43">
        <v>0</v>
      </c>
      <c r="T229" s="43">
        <v>0</v>
      </c>
      <c r="U229" s="43">
        <v>0</v>
      </c>
      <c r="V229" s="43">
        <v>0</v>
      </c>
      <c r="W229" s="23">
        <f t="shared" si="63"/>
        <v>3000</v>
      </c>
    </row>
    <row r="230" spans="1:23" ht="144.75" customHeight="1">
      <c r="A230" s="50" t="s">
        <v>212</v>
      </c>
      <c r="B230" s="39" t="s">
        <v>48</v>
      </c>
      <c r="C230" s="9" t="s">
        <v>132</v>
      </c>
      <c r="D230" s="28" t="s">
        <v>187</v>
      </c>
      <c r="E230" s="28" t="s">
        <v>187</v>
      </c>
      <c r="F230" s="28" t="s">
        <v>202</v>
      </c>
      <c r="G230" s="28" t="s">
        <v>202</v>
      </c>
      <c r="H230" s="28" t="s">
        <v>228</v>
      </c>
      <c r="I230" s="28"/>
      <c r="J230" s="28"/>
      <c r="K230" s="28"/>
      <c r="L230" s="28"/>
      <c r="M230" s="21">
        <v>0</v>
      </c>
      <c r="N230" s="21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0</v>
      </c>
      <c r="V230" s="43">
        <v>0</v>
      </c>
      <c r="W230" s="23">
        <f t="shared" si="63"/>
        <v>0</v>
      </c>
    </row>
    <row r="231" spans="1:23" ht="168.75" customHeight="1">
      <c r="A231" s="50" t="s">
        <v>212</v>
      </c>
      <c r="B231" s="39" t="s">
        <v>41</v>
      </c>
      <c r="C231" s="9" t="s">
        <v>178</v>
      </c>
      <c r="D231" s="28" t="s">
        <v>187</v>
      </c>
      <c r="E231" s="28" t="s">
        <v>187</v>
      </c>
      <c r="F231" s="28" t="s">
        <v>202</v>
      </c>
      <c r="G231" s="28" t="s">
        <v>202</v>
      </c>
      <c r="H231" s="28" t="s">
        <v>213</v>
      </c>
      <c r="I231" s="28" t="s">
        <v>221</v>
      </c>
      <c r="J231" s="28" t="s">
        <v>237</v>
      </c>
      <c r="K231" s="28" t="s">
        <v>109</v>
      </c>
      <c r="L231" s="28" t="s">
        <v>110</v>
      </c>
      <c r="M231" s="21">
        <v>0</v>
      </c>
      <c r="N231" s="21">
        <v>1114</v>
      </c>
      <c r="O231" s="43">
        <v>300</v>
      </c>
      <c r="P231" s="43">
        <v>300</v>
      </c>
      <c r="Q231" s="43">
        <v>300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23">
        <f t="shared" si="63"/>
        <v>900</v>
      </c>
    </row>
    <row r="232" spans="1:23" ht="132.75" customHeight="1">
      <c r="A232" s="50" t="s">
        <v>212</v>
      </c>
      <c r="B232" s="39" t="s">
        <v>49</v>
      </c>
      <c r="C232" s="9" t="s">
        <v>176</v>
      </c>
      <c r="D232" s="28" t="s">
        <v>187</v>
      </c>
      <c r="E232" s="28" t="s">
        <v>187</v>
      </c>
      <c r="F232" s="28" t="s">
        <v>202</v>
      </c>
      <c r="G232" s="28" t="s">
        <v>202</v>
      </c>
      <c r="H232" s="28" t="s">
        <v>229</v>
      </c>
      <c r="I232" s="28"/>
      <c r="J232" s="28"/>
      <c r="K232" s="28"/>
      <c r="L232" s="28"/>
      <c r="M232" s="21">
        <v>0</v>
      </c>
      <c r="N232" s="21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23">
        <f t="shared" si="63"/>
        <v>0</v>
      </c>
    </row>
    <row r="233" spans="1:23" ht="135" customHeight="1">
      <c r="A233" s="50" t="s">
        <v>212</v>
      </c>
      <c r="B233" s="39" t="s">
        <v>50</v>
      </c>
      <c r="C233" s="9" t="s">
        <v>184</v>
      </c>
      <c r="D233" s="28" t="s">
        <v>187</v>
      </c>
      <c r="E233" s="28" t="s">
        <v>187</v>
      </c>
      <c r="F233" s="28" t="s">
        <v>202</v>
      </c>
      <c r="G233" s="28" t="s">
        <v>202</v>
      </c>
      <c r="H233" s="28" t="s">
        <v>236</v>
      </c>
      <c r="I233" s="28"/>
      <c r="J233" s="28"/>
      <c r="K233" s="28"/>
      <c r="L233" s="28"/>
      <c r="M233" s="21">
        <v>0</v>
      </c>
      <c r="N233" s="21">
        <v>1286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23">
        <f t="shared" si="63"/>
        <v>0</v>
      </c>
    </row>
    <row r="234" spans="1:23" ht="230.25" customHeight="1">
      <c r="A234" s="51" t="s">
        <v>212</v>
      </c>
      <c r="B234" s="40" t="s">
        <v>51</v>
      </c>
      <c r="C234" s="9" t="s">
        <v>124</v>
      </c>
      <c r="D234" s="28" t="s">
        <v>187</v>
      </c>
      <c r="E234" s="28" t="s">
        <v>187</v>
      </c>
      <c r="F234" s="28" t="s">
        <v>202</v>
      </c>
      <c r="G234" s="28" t="s">
        <v>202</v>
      </c>
      <c r="H234" s="28" t="s">
        <v>235</v>
      </c>
      <c r="I234" s="28"/>
      <c r="J234" s="28"/>
      <c r="K234" s="28"/>
      <c r="L234" s="28"/>
      <c r="M234" s="21">
        <v>0</v>
      </c>
      <c r="N234" s="21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23" t="s">
        <v>253</v>
      </c>
    </row>
  </sheetData>
  <sheetProtection/>
  <mergeCells count="67">
    <mergeCell ref="B150:B167"/>
    <mergeCell ref="A108:A118"/>
    <mergeCell ref="A144:A149"/>
    <mergeCell ref="C150:C167"/>
    <mergeCell ref="C94:C103"/>
    <mergeCell ref="C108:C118"/>
    <mergeCell ref="B108:B118"/>
    <mergeCell ref="C140:C143"/>
    <mergeCell ref="B94:B103"/>
    <mergeCell ref="T3:V3"/>
    <mergeCell ref="A9:A11"/>
    <mergeCell ref="B9:B11"/>
    <mergeCell ref="C9:C11"/>
    <mergeCell ref="D9:G9"/>
    <mergeCell ref="H9:L9"/>
    <mergeCell ref="M9:V9"/>
    <mergeCell ref="D10:D11"/>
    <mergeCell ref="E10:E11"/>
    <mergeCell ref="F10:F11"/>
    <mergeCell ref="A44:A50"/>
    <mergeCell ref="B44:B50"/>
    <mergeCell ref="B51:B57"/>
    <mergeCell ref="C51:C57"/>
    <mergeCell ref="C44:C50"/>
    <mergeCell ref="A51:A57"/>
    <mergeCell ref="L10:L11"/>
    <mergeCell ref="B12:B33"/>
    <mergeCell ref="I10:I11"/>
    <mergeCell ref="J10:J11"/>
    <mergeCell ref="G10:G11"/>
    <mergeCell ref="H10:H11"/>
    <mergeCell ref="A12:A33"/>
    <mergeCell ref="K10:K11"/>
    <mergeCell ref="A90:A92"/>
    <mergeCell ref="B90:B92"/>
    <mergeCell ref="C90:C92"/>
    <mergeCell ref="A34:A43"/>
    <mergeCell ref="B34:B43"/>
    <mergeCell ref="C34:C43"/>
    <mergeCell ref="A58:A67"/>
    <mergeCell ref="B58:B67"/>
    <mergeCell ref="A202:A204"/>
    <mergeCell ref="B202:B204"/>
    <mergeCell ref="C202:C204"/>
    <mergeCell ref="A199:A201"/>
    <mergeCell ref="B199:B201"/>
    <mergeCell ref="C194:C198"/>
    <mergeCell ref="A68:A89"/>
    <mergeCell ref="B68:B89"/>
    <mergeCell ref="C199:C201"/>
    <mergeCell ref="A194:A198"/>
    <mergeCell ref="B194:B198"/>
    <mergeCell ref="A172:A193"/>
    <mergeCell ref="B172:B193"/>
    <mergeCell ref="A140:A143"/>
    <mergeCell ref="B140:B143"/>
    <mergeCell ref="A150:A167"/>
    <mergeCell ref="A226:A229"/>
    <mergeCell ref="B226:B229"/>
    <mergeCell ref="C226:C229"/>
    <mergeCell ref="C58:C67"/>
    <mergeCell ref="A168:A170"/>
    <mergeCell ref="B168:B170"/>
    <mergeCell ref="C168:C170"/>
    <mergeCell ref="B144:B149"/>
    <mergeCell ref="C144:C149"/>
    <mergeCell ref="A94:A103"/>
  </mergeCells>
  <printOptions/>
  <pageMargins left="0.75" right="0.75" top="1" bottom="1" header="0.5" footer="0.5"/>
  <pageSetup fitToHeight="1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75" zoomScaleNormal="75" zoomScalePageLayoutView="0" workbookViewId="0" topLeftCell="C1">
      <selection activeCell="K19" sqref="K19"/>
    </sheetView>
  </sheetViews>
  <sheetFormatPr defaultColWidth="9.00390625" defaultRowHeight="12.75"/>
  <cols>
    <col min="1" max="1" width="9.125" style="2" customWidth="1"/>
    <col min="2" max="2" width="24.00390625" style="2" customWidth="1"/>
    <col min="3" max="3" width="28.00390625" style="3" customWidth="1"/>
    <col min="4" max="4" width="24.00390625" style="16" customWidth="1"/>
    <col min="5" max="5" width="17.125" style="2" hidden="1" customWidth="1"/>
    <col min="6" max="6" width="18.875" style="2" hidden="1" customWidth="1"/>
    <col min="7" max="7" width="18.125" style="2" customWidth="1"/>
    <col min="8" max="8" width="18.25390625" style="2" customWidth="1"/>
    <col min="9" max="9" width="18.75390625" style="2" customWidth="1"/>
    <col min="10" max="10" width="18.25390625" style="2" customWidth="1"/>
    <col min="11" max="11" width="18.75390625" style="2" customWidth="1"/>
    <col min="12" max="12" width="19.625" style="2" customWidth="1"/>
    <col min="13" max="13" width="19.125" style="2" customWidth="1"/>
    <col min="14" max="14" width="16.75390625" style="2" customWidth="1"/>
    <col min="15" max="15" width="15.375" style="2" bestFit="1" customWidth="1"/>
    <col min="16" max="16" width="16.125" style="2" customWidth="1"/>
    <col min="17" max="16384" width="9.125" style="2" customWidth="1"/>
  </cols>
  <sheetData>
    <row r="1" spans="12:15" ht="15.75">
      <c r="L1" s="11"/>
      <c r="M1" s="11"/>
      <c r="N1" s="8" t="s">
        <v>242</v>
      </c>
      <c r="O1" s="5"/>
    </row>
    <row r="2" spans="12:14" ht="15.75">
      <c r="L2" s="8"/>
      <c r="M2" s="8"/>
      <c r="N2" s="8" t="s">
        <v>42</v>
      </c>
    </row>
    <row r="3" spans="12:16" ht="15.75">
      <c r="L3" s="92" t="s">
        <v>0</v>
      </c>
      <c r="M3" s="92"/>
      <c r="N3" s="92"/>
      <c r="O3" s="5"/>
      <c r="P3" s="5"/>
    </row>
    <row r="4" spans="12:14" ht="15.75">
      <c r="L4" s="11"/>
      <c r="M4" s="11"/>
      <c r="N4" s="8" t="s">
        <v>44</v>
      </c>
    </row>
    <row r="6" spans="5:8" ht="18.75">
      <c r="E6" s="33" t="s">
        <v>1</v>
      </c>
      <c r="H6" s="33" t="s">
        <v>1</v>
      </c>
    </row>
    <row r="8" spans="1:14" s="6" customFormat="1" ht="30" customHeight="1">
      <c r="A8" s="93" t="s">
        <v>10</v>
      </c>
      <c r="B8" s="94" t="s">
        <v>151</v>
      </c>
      <c r="C8" s="94" t="s">
        <v>152</v>
      </c>
      <c r="D8" s="82" t="s">
        <v>2</v>
      </c>
      <c r="E8" s="94" t="s">
        <v>3</v>
      </c>
      <c r="F8" s="95"/>
      <c r="G8" s="95"/>
      <c r="H8" s="95"/>
      <c r="I8" s="95"/>
      <c r="J8" s="95"/>
      <c r="K8" s="95"/>
      <c r="L8" s="95"/>
      <c r="M8" s="95"/>
      <c r="N8" s="95"/>
    </row>
    <row r="9" spans="1:14" s="6" customFormat="1" ht="15">
      <c r="A9" s="93"/>
      <c r="B9" s="95"/>
      <c r="C9" s="95"/>
      <c r="D9" s="83"/>
      <c r="E9" s="1" t="s">
        <v>11</v>
      </c>
      <c r="F9" s="1" t="s">
        <v>12</v>
      </c>
      <c r="G9" s="1" t="s">
        <v>13</v>
      </c>
      <c r="H9" s="1" t="s">
        <v>14</v>
      </c>
      <c r="I9" s="1" t="s">
        <v>15</v>
      </c>
      <c r="J9" s="1" t="s">
        <v>16</v>
      </c>
      <c r="K9" s="1" t="s">
        <v>17</v>
      </c>
      <c r="L9" s="1" t="s">
        <v>18</v>
      </c>
      <c r="M9" s="1" t="s">
        <v>19</v>
      </c>
      <c r="N9" s="1" t="s">
        <v>20</v>
      </c>
    </row>
    <row r="10" spans="1:14" s="6" customFormat="1" ht="39" customHeight="1">
      <c r="A10" s="93"/>
      <c r="B10" s="66"/>
      <c r="C10" s="66"/>
      <c r="D10" s="79"/>
      <c r="E10" s="34" t="s">
        <v>21</v>
      </c>
      <c r="F10" s="34" t="s">
        <v>22</v>
      </c>
      <c r="G10" s="34" t="s">
        <v>23</v>
      </c>
      <c r="H10" s="34" t="s">
        <v>23</v>
      </c>
      <c r="I10" s="34" t="s">
        <v>23</v>
      </c>
      <c r="J10" s="1" t="s">
        <v>23</v>
      </c>
      <c r="K10" s="1" t="s">
        <v>23</v>
      </c>
      <c r="L10" s="1" t="s">
        <v>23</v>
      </c>
      <c r="M10" s="1" t="s">
        <v>23</v>
      </c>
      <c r="N10" s="1" t="s">
        <v>23</v>
      </c>
    </row>
    <row r="11" spans="1:16" ht="17.25" customHeight="1">
      <c r="A11" s="90"/>
      <c r="B11" s="91" t="s">
        <v>166</v>
      </c>
      <c r="C11" s="91" t="s">
        <v>167</v>
      </c>
      <c r="D11" s="13" t="s">
        <v>168</v>
      </c>
      <c r="E11" s="35">
        <f>E12+E13+E14+E15+E16</f>
        <v>5212678.32</v>
      </c>
      <c r="F11" s="35">
        <f aca="true" t="shared" si="0" ref="F11:N11">F12+F13+F14+F15+F16</f>
        <v>3359673.19</v>
      </c>
      <c r="G11" s="45">
        <f t="shared" si="0"/>
        <v>3381272.96</v>
      </c>
      <c r="H11" s="45">
        <f t="shared" si="0"/>
        <v>3347730.9699999997</v>
      </c>
      <c r="I11" s="45">
        <f t="shared" si="0"/>
        <v>3462034.4699999997</v>
      </c>
      <c r="J11" s="45">
        <f t="shared" si="0"/>
        <v>3163075.87</v>
      </c>
      <c r="K11" s="45">
        <f t="shared" si="0"/>
        <v>3235199.62</v>
      </c>
      <c r="L11" s="45">
        <f t="shared" si="0"/>
        <v>3308735.42</v>
      </c>
      <c r="M11" s="45">
        <f t="shared" si="0"/>
        <v>3386807.34</v>
      </c>
      <c r="N11" s="45">
        <f t="shared" si="0"/>
        <v>3462135.3</v>
      </c>
      <c r="O11" s="49">
        <f>SUM(G11:N11)</f>
        <v>26746991.950000003</v>
      </c>
      <c r="P11" s="54"/>
    </row>
    <row r="12" spans="1:16" ht="57" customHeight="1">
      <c r="A12" s="90"/>
      <c r="B12" s="91"/>
      <c r="C12" s="91"/>
      <c r="D12" s="9" t="s">
        <v>4</v>
      </c>
      <c r="E12" s="35">
        <f>E42+E48</f>
        <v>1261455.99</v>
      </c>
      <c r="F12" s="35">
        <f>F42+F48</f>
        <v>1144416.2</v>
      </c>
      <c r="G12" s="45">
        <f>G42+G48+G18+G24+G30+G36</f>
        <v>1228850.5</v>
      </c>
      <c r="H12" s="45">
        <f aca="true" t="shared" si="1" ref="H12:N12">H42+H48+H18+H24+H30+H36</f>
        <v>1132255.0000000002</v>
      </c>
      <c r="I12" s="45">
        <f t="shared" si="1"/>
        <v>1134177.6</v>
      </c>
      <c r="J12" s="45">
        <f>J42+J48+J18+J24+J30+J36</f>
        <v>1086216.6</v>
      </c>
      <c r="K12" s="45">
        <f t="shared" si="1"/>
        <v>1086216.6</v>
      </c>
      <c r="L12" s="45">
        <f t="shared" si="1"/>
        <v>1086216.6</v>
      </c>
      <c r="M12" s="45">
        <f t="shared" si="1"/>
        <v>1086216.6</v>
      </c>
      <c r="N12" s="45">
        <f t="shared" si="1"/>
        <v>1086216.6</v>
      </c>
      <c r="O12" s="49">
        <f aca="true" t="shared" si="2" ref="O12:O52">SUM(G12:N12)</f>
        <v>8926366.1</v>
      </c>
      <c r="P12" s="49"/>
    </row>
    <row r="13" spans="1:16" ht="80.25" customHeight="1">
      <c r="A13" s="90"/>
      <c r="B13" s="91"/>
      <c r="C13" s="91"/>
      <c r="D13" s="9" t="s">
        <v>5</v>
      </c>
      <c r="E13" s="35">
        <f>E19+E25+E31+E37+E43+E49</f>
        <v>2192455.2</v>
      </c>
      <c r="F13" s="35">
        <f aca="true" t="shared" si="3" ref="F13:N14">F19+F25+F31+F37+F43+F49</f>
        <v>431568.14</v>
      </c>
      <c r="G13" s="45">
        <f t="shared" si="3"/>
        <v>266679.6</v>
      </c>
      <c r="H13" s="45">
        <f t="shared" si="3"/>
        <v>255106.9</v>
      </c>
      <c r="I13" s="45">
        <f t="shared" si="3"/>
        <v>290836.89999999997</v>
      </c>
      <c r="J13" s="45">
        <f t="shared" si="3"/>
        <v>5739.8</v>
      </c>
      <c r="K13" s="45">
        <f t="shared" si="3"/>
        <v>5739.8</v>
      </c>
      <c r="L13" s="45">
        <f t="shared" si="3"/>
        <v>5739.8</v>
      </c>
      <c r="M13" s="45">
        <f t="shared" si="3"/>
        <v>5739.8</v>
      </c>
      <c r="N13" s="45">
        <f t="shared" si="3"/>
        <v>5739.8</v>
      </c>
      <c r="O13" s="49">
        <f t="shared" si="2"/>
        <v>841322.4000000001</v>
      </c>
      <c r="P13" s="49"/>
    </row>
    <row r="14" spans="1:16" ht="78.75">
      <c r="A14" s="90"/>
      <c r="B14" s="91"/>
      <c r="C14" s="91"/>
      <c r="D14" s="9" t="s">
        <v>6</v>
      </c>
      <c r="E14" s="36">
        <f>E20+E26+E32+E38+E44+E50</f>
        <v>0</v>
      </c>
      <c r="F14" s="3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46">
        <f t="shared" si="3"/>
        <v>0</v>
      </c>
      <c r="O14" s="49">
        <f t="shared" si="2"/>
        <v>0</v>
      </c>
      <c r="P14" s="54"/>
    </row>
    <row r="15" spans="1:15" ht="65.25" customHeight="1">
      <c r="A15" s="90"/>
      <c r="B15" s="91"/>
      <c r="C15" s="91"/>
      <c r="D15" s="9" t="s">
        <v>7</v>
      </c>
      <c r="E15" s="35">
        <f>E21+E33+E39+E45+E51</f>
        <v>27883.230000000003</v>
      </c>
      <c r="F15" s="35">
        <f aca="true" t="shared" si="4" ref="F15:N15">F21+F33+F39+F45+F51</f>
        <v>28973.85</v>
      </c>
      <c r="G15" s="45">
        <f t="shared" si="4"/>
        <v>19899.33</v>
      </c>
      <c r="H15" s="45">
        <f t="shared" si="4"/>
        <v>21445.17</v>
      </c>
      <c r="I15" s="45">
        <f t="shared" si="4"/>
        <v>21445.17</v>
      </c>
      <c r="J15" s="45">
        <f t="shared" si="4"/>
        <v>16214.170000000002</v>
      </c>
      <c r="K15" s="45">
        <f t="shared" si="4"/>
        <v>16214.170000000002</v>
      </c>
      <c r="L15" s="45">
        <f t="shared" si="4"/>
        <v>14714.170000000002</v>
      </c>
      <c r="M15" s="45">
        <f t="shared" si="4"/>
        <v>14714.170000000002</v>
      </c>
      <c r="N15" s="45">
        <f t="shared" si="4"/>
        <v>14714.170000000002</v>
      </c>
      <c r="O15" s="49">
        <f t="shared" si="2"/>
        <v>139360.52</v>
      </c>
    </row>
    <row r="16" spans="1:15" ht="26.25" customHeight="1">
      <c r="A16" s="90"/>
      <c r="B16" s="91"/>
      <c r="C16" s="91"/>
      <c r="D16" s="9" t="s">
        <v>8</v>
      </c>
      <c r="E16" s="35">
        <f>E22+E28+E34+E40+E46+E52</f>
        <v>1730883.9</v>
      </c>
      <c r="F16" s="35">
        <f aca="true" t="shared" si="5" ref="F16:N16">F22+F28+F34+F40+F46+F52</f>
        <v>1754715</v>
      </c>
      <c r="G16" s="45">
        <f t="shared" si="5"/>
        <v>1865843.53</v>
      </c>
      <c r="H16" s="45">
        <f t="shared" si="5"/>
        <v>1938923.9</v>
      </c>
      <c r="I16" s="45">
        <f t="shared" si="5"/>
        <v>2015574.8</v>
      </c>
      <c r="J16" s="45">
        <f t="shared" si="5"/>
        <v>2054905.3</v>
      </c>
      <c r="K16" s="45">
        <f t="shared" si="5"/>
        <v>2127029.05</v>
      </c>
      <c r="L16" s="45">
        <f t="shared" si="5"/>
        <v>2202064.85</v>
      </c>
      <c r="M16" s="45">
        <f t="shared" si="5"/>
        <v>2280136.77</v>
      </c>
      <c r="N16" s="45">
        <f t="shared" si="5"/>
        <v>2355464.73</v>
      </c>
      <c r="O16" s="49">
        <f t="shared" si="2"/>
        <v>16839942.929999996</v>
      </c>
    </row>
    <row r="17" spans="1:15" ht="21" customHeight="1">
      <c r="A17" s="90"/>
      <c r="B17" s="73" t="s">
        <v>185</v>
      </c>
      <c r="C17" s="68" t="s">
        <v>186</v>
      </c>
      <c r="D17" s="15" t="s">
        <v>168</v>
      </c>
      <c r="E17" s="37">
        <f>E18+E19+E20+E21+E22</f>
        <v>29652.2</v>
      </c>
      <c r="F17" s="37">
        <f aca="true" t="shared" si="6" ref="F17:N17">F18+F19+F20+F21+F22</f>
        <v>31159.6</v>
      </c>
      <c r="G17" s="47">
        <f t="shared" si="6"/>
        <v>32954.3</v>
      </c>
      <c r="H17" s="47">
        <f t="shared" si="6"/>
        <v>34313.1</v>
      </c>
      <c r="I17" s="47">
        <f t="shared" si="6"/>
        <v>32896</v>
      </c>
      <c r="J17" s="47">
        <f t="shared" si="6"/>
        <v>32896</v>
      </c>
      <c r="K17" s="47">
        <f t="shared" si="6"/>
        <v>32896</v>
      </c>
      <c r="L17" s="47">
        <f t="shared" si="6"/>
        <v>32896</v>
      </c>
      <c r="M17" s="47">
        <f t="shared" si="6"/>
        <v>32896</v>
      </c>
      <c r="N17" s="47">
        <f t="shared" si="6"/>
        <v>32896</v>
      </c>
      <c r="O17" s="49">
        <f t="shared" si="2"/>
        <v>264643.4</v>
      </c>
    </row>
    <row r="18" spans="1:15" ht="47.25">
      <c r="A18" s="90"/>
      <c r="B18" s="73"/>
      <c r="C18" s="68"/>
      <c r="D18" s="9" t="s">
        <v>4</v>
      </c>
      <c r="E18" s="35">
        <v>29652.2</v>
      </c>
      <c r="F18" s="35">
        <v>31159.6</v>
      </c>
      <c r="G18" s="45">
        <v>32954.3</v>
      </c>
      <c r="H18" s="45">
        <v>34313.1</v>
      </c>
      <c r="I18" s="45">
        <v>32896</v>
      </c>
      <c r="J18" s="45">
        <v>32896</v>
      </c>
      <c r="K18" s="45">
        <v>32896</v>
      </c>
      <c r="L18" s="45">
        <v>32896</v>
      </c>
      <c r="M18" s="45">
        <v>32896</v>
      </c>
      <c r="N18" s="45">
        <v>32896</v>
      </c>
      <c r="O18" s="49">
        <f t="shared" si="2"/>
        <v>264643.4</v>
      </c>
    </row>
    <row r="19" spans="1:15" ht="63">
      <c r="A19" s="90"/>
      <c r="B19" s="73"/>
      <c r="C19" s="68"/>
      <c r="D19" s="9" t="s">
        <v>5</v>
      </c>
      <c r="E19" s="35">
        <v>0</v>
      </c>
      <c r="F19" s="3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9">
        <f t="shared" si="2"/>
        <v>0</v>
      </c>
    </row>
    <row r="20" spans="1:15" ht="78.75">
      <c r="A20" s="90"/>
      <c r="B20" s="73"/>
      <c r="C20" s="68"/>
      <c r="D20" s="9" t="s">
        <v>6</v>
      </c>
      <c r="E20" s="35">
        <v>0</v>
      </c>
      <c r="F20" s="3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9">
        <f t="shared" si="2"/>
        <v>0</v>
      </c>
    </row>
    <row r="21" spans="1:15" ht="63">
      <c r="A21" s="90"/>
      <c r="B21" s="73"/>
      <c r="C21" s="68"/>
      <c r="D21" s="9" t="s">
        <v>7</v>
      </c>
      <c r="E21" s="35">
        <v>0</v>
      </c>
      <c r="F21" s="3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9">
        <f t="shared" si="2"/>
        <v>0</v>
      </c>
    </row>
    <row r="22" spans="1:15" ht="15.75">
      <c r="A22" s="90"/>
      <c r="B22" s="74"/>
      <c r="C22" s="69"/>
      <c r="D22" s="9" t="s">
        <v>8</v>
      </c>
      <c r="E22" s="35">
        <v>0</v>
      </c>
      <c r="F22" s="3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9">
        <f t="shared" si="2"/>
        <v>0</v>
      </c>
    </row>
    <row r="23" spans="1:15" ht="15" customHeight="1">
      <c r="A23" s="90"/>
      <c r="B23" s="64" t="s">
        <v>194</v>
      </c>
      <c r="C23" s="67" t="s">
        <v>195</v>
      </c>
      <c r="D23" s="13" t="s">
        <v>168</v>
      </c>
      <c r="E23" s="35">
        <f>E24+E25+E26+E27+E28</f>
        <v>6075.5</v>
      </c>
      <c r="F23" s="35">
        <f aca="true" t="shared" si="7" ref="F23:N23">F24+F25+F26+F27+F28</f>
        <v>6111.2</v>
      </c>
      <c r="G23" s="45">
        <f t="shared" si="7"/>
        <v>8222.2</v>
      </c>
      <c r="H23" s="45">
        <f t="shared" si="7"/>
        <v>7474.6</v>
      </c>
      <c r="I23" s="45">
        <f t="shared" si="7"/>
        <v>7156</v>
      </c>
      <c r="J23" s="45">
        <f t="shared" si="7"/>
        <v>7156</v>
      </c>
      <c r="K23" s="45">
        <f t="shared" si="7"/>
        <v>7156</v>
      </c>
      <c r="L23" s="45">
        <f t="shared" si="7"/>
        <v>7156</v>
      </c>
      <c r="M23" s="45">
        <f t="shared" si="7"/>
        <v>7156</v>
      </c>
      <c r="N23" s="45">
        <f t="shared" si="7"/>
        <v>7156</v>
      </c>
      <c r="O23" s="49">
        <f t="shared" si="2"/>
        <v>58632.8</v>
      </c>
    </row>
    <row r="24" spans="1:15" ht="47.25">
      <c r="A24" s="90"/>
      <c r="B24" s="71"/>
      <c r="C24" s="68"/>
      <c r="D24" s="9" t="s">
        <v>4</v>
      </c>
      <c r="E24" s="35">
        <v>6075.5</v>
      </c>
      <c r="F24" s="35">
        <v>6111.2</v>
      </c>
      <c r="G24" s="45">
        <v>8222.2</v>
      </c>
      <c r="H24" s="45">
        <v>7474.6</v>
      </c>
      <c r="I24" s="45">
        <v>7156</v>
      </c>
      <c r="J24" s="45">
        <v>7156</v>
      </c>
      <c r="K24" s="45">
        <v>7156</v>
      </c>
      <c r="L24" s="45">
        <v>7156</v>
      </c>
      <c r="M24" s="45">
        <v>7156</v>
      </c>
      <c r="N24" s="45">
        <v>7156</v>
      </c>
      <c r="O24" s="49">
        <f t="shared" si="2"/>
        <v>58632.8</v>
      </c>
    </row>
    <row r="25" spans="1:15" ht="63">
      <c r="A25" s="90"/>
      <c r="B25" s="71"/>
      <c r="C25" s="68"/>
      <c r="D25" s="9" t="s">
        <v>5</v>
      </c>
      <c r="E25" s="35">
        <v>0</v>
      </c>
      <c r="F25" s="3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9">
        <f t="shared" si="2"/>
        <v>0</v>
      </c>
    </row>
    <row r="26" spans="1:15" ht="78.75">
      <c r="A26" s="90"/>
      <c r="B26" s="71"/>
      <c r="C26" s="68"/>
      <c r="D26" s="9" t="s">
        <v>6</v>
      </c>
      <c r="E26" s="35">
        <v>0</v>
      </c>
      <c r="F26" s="3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9">
        <f t="shared" si="2"/>
        <v>0</v>
      </c>
    </row>
    <row r="27" spans="1:15" ht="63">
      <c r="A27" s="90"/>
      <c r="B27" s="71"/>
      <c r="C27" s="68"/>
      <c r="D27" s="9" t="s">
        <v>7</v>
      </c>
      <c r="E27" s="35">
        <v>0</v>
      </c>
      <c r="F27" s="3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9">
        <f t="shared" si="2"/>
        <v>0</v>
      </c>
    </row>
    <row r="28" spans="1:15" ht="15.75">
      <c r="A28" s="90"/>
      <c r="B28" s="65"/>
      <c r="C28" s="69"/>
      <c r="D28" s="9" t="s">
        <v>8</v>
      </c>
      <c r="E28" s="35">
        <v>0</v>
      </c>
      <c r="F28" s="3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9">
        <f t="shared" si="2"/>
        <v>0</v>
      </c>
    </row>
    <row r="29" spans="1:15" ht="15" customHeight="1">
      <c r="A29" s="90"/>
      <c r="B29" s="67" t="s">
        <v>198</v>
      </c>
      <c r="C29" s="67" t="s">
        <v>199</v>
      </c>
      <c r="D29" s="13" t="s">
        <v>168</v>
      </c>
      <c r="E29" s="35">
        <f>E30+E31+E32+E33+E34</f>
        <v>2757</v>
      </c>
      <c r="F29" s="35">
        <f aca="true" t="shared" si="8" ref="F29:N29">F30+F31+F32+F33+F34</f>
        <v>4310</v>
      </c>
      <c r="G29" s="45">
        <f t="shared" si="8"/>
        <v>4789.5</v>
      </c>
      <c r="H29" s="45">
        <f t="shared" si="8"/>
        <v>4952.7</v>
      </c>
      <c r="I29" s="45">
        <f t="shared" si="8"/>
        <v>4747.6</v>
      </c>
      <c r="J29" s="45">
        <f t="shared" si="8"/>
        <v>4747.6</v>
      </c>
      <c r="K29" s="45">
        <f t="shared" si="8"/>
        <v>4747.6</v>
      </c>
      <c r="L29" s="45">
        <f t="shared" si="8"/>
        <v>4747.6</v>
      </c>
      <c r="M29" s="45">
        <f t="shared" si="8"/>
        <v>4747.6</v>
      </c>
      <c r="N29" s="45">
        <f t="shared" si="8"/>
        <v>4747.6</v>
      </c>
      <c r="O29" s="49">
        <f t="shared" si="2"/>
        <v>38227.799999999996</v>
      </c>
    </row>
    <row r="30" spans="1:15" ht="47.25">
      <c r="A30" s="90"/>
      <c r="B30" s="68"/>
      <c r="C30" s="68"/>
      <c r="D30" s="9" t="s">
        <v>4</v>
      </c>
      <c r="E30" s="38">
        <v>2757</v>
      </c>
      <c r="F30" s="38">
        <v>4310</v>
      </c>
      <c r="G30" s="48">
        <v>4789.5</v>
      </c>
      <c r="H30" s="48">
        <v>4952.7</v>
      </c>
      <c r="I30" s="48">
        <v>4747.6</v>
      </c>
      <c r="J30" s="48">
        <v>4747.6</v>
      </c>
      <c r="K30" s="48">
        <v>4747.6</v>
      </c>
      <c r="L30" s="48">
        <v>4747.6</v>
      </c>
      <c r="M30" s="48">
        <v>4747.6</v>
      </c>
      <c r="N30" s="48">
        <v>4747.6</v>
      </c>
      <c r="O30" s="49">
        <f t="shared" si="2"/>
        <v>38227.799999999996</v>
      </c>
    </row>
    <row r="31" spans="1:15" ht="63">
      <c r="A31" s="90"/>
      <c r="B31" s="68"/>
      <c r="C31" s="68"/>
      <c r="D31" s="9" t="s">
        <v>5</v>
      </c>
      <c r="E31" s="35">
        <v>0</v>
      </c>
      <c r="F31" s="3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9">
        <f t="shared" si="2"/>
        <v>0</v>
      </c>
    </row>
    <row r="32" spans="1:15" ht="78.75">
      <c r="A32" s="90"/>
      <c r="B32" s="68"/>
      <c r="C32" s="68"/>
      <c r="D32" s="9" t="s">
        <v>6</v>
      </c>
      <c r="E32" s="35">
        <v>0</v>
      </c>
      <c r="F32" s="3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9">
        <f t="shared" si="2"/>
        <v>0</v>
      </c>
    </row>
    <row r="33" spans="1:15" ht="63">
      <c r="A33" s="90"/>
      <c r="B33" s="68"/>
      <c r="C33" s="68"/>
      <c r="D33" s="9" t="s">
        <v>7</v>
      </c>
      <c r="E33" s="35">
        <v>0</v>
      </c>
      <c r="F33" s="3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9">
        <f t="shared" si="2"/>
        <v>0</v>
      </c>
    </row>
    <row r="34" spans="1:15" ht="15.75">
      <c r="A34" s="90"/>
      <c r="B34" s="69"/>
      <c r="C34" s="69"/>
      <c r="D34" s="9" t="s">
        <v>8</v>
      </c>
      <c r="E34" s="35">
        <v>0</v>
      </c>
      <c r="F34" s="3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9">
        <f t="shared" si="2"/>
        <v>0</v>
      </c>
    </row>
    <row r="35" spans="1:15" ht="18.75" customHeight="1">
      <c r="A35" s="90"/>
      <c r="B35" s="72" t="s">
        <v>203</v>
      </c>
      <c r="C35" s="67" t="s">
        <v>204</v>
      </c>
      <c r="D35" s="13" t="s">
        <v>168</v>
      </c>
      <c r="E35" s="38">
        <f>E36+E37+E38+E39+E40</f>
        <v>2879.5</v>
      </c>
      <c r="F35" s="38">
        <f aca="true" t="shared" si="9" ref="F35:N35">F36+F37+F38+F39+F40</f>
        <v>4163.2</v>
      </c>
      <c r="G35" s="48">
        <f t="shared" si="9"/>
        <v>4821.5</v>
      </c>
      <c r="H35" s="48">
        <f t="shared" si="9"/>
        <v>4985</v>
      </c>
      <c r="I35" s="48">
        <f t="shared" si="9"/>
        <v>4683.9</v>
      </c>
      <c r="J35" s="48">
        <f t="shared" si="9"/>
        <v>4683.9</v>
      </c>
      <c r="K35" s="48">
        <f t="shared" si="9"/>
        <v>4683.9</v>
      </c>
      <c r="L35" s="48">
        <f t="shared" si="9"/>
        <v>4683.9</v>
      </c>
      <c r="M35" s="48">
        <f t="shared" si="9"/>
        <v>4683.9</v>
      </c>
      <c r="N35" s="48">
        <f t="shared" si="9"/>
        <v>4683.9</v>
      </c>
      <c r="O35" s="49">
        <f t="shared" si="2"/>
        <v>37909.9</v>
      </c>
    </row>
    <row r="36" spans="1:15" ht="47.25">
      <c r="A36" s="90"/>
      <c r="B36" s="73"/>
      <c r="C36" s="68"/>
      <c r="D36" s="9" t="s">
        <v>4</v>
      </c>
      <c r="E36" s="38">
        <v>2879.5</v>
      </c>
      <c r="F36" s="38">
        <v>4163.2</v>
      </c>
      <c r="G36" s="48">
        <v>4821.5</v>
      </c>
      <c r="H36" s="48">
        <v>4985</v>
      </c>
      <c r="I36" s="48">
        <v>4683.9</v>
      </c>
      <c r="J36" s="48">
        <v>4683.9</v>
      </c>
      <c r="K36" s="48">
        <v>4683.9</v>
      </c>
      <c r="L36" s="48">
        <v>4683.9</v>
      </c>
      <c r="M36" s="48">
        <v>4683.9</v>
      </c>
      <c r="N36" s="48">
        <v>4683.9</v>
      </c>
      <c r="O36" s="49">
        <f t="shared" si="2"/>
        <v>37909.9</v>
      </c>
    </row>
    <row r="37" spans="1:15" ht="63">
      <c r="A37" s="90"/>
      <c r="B37" s="73"/>
      <c r="C37" s="68"/>
      <c r="D37" s="9" t="s">
        <v>5</v>
      </c>
      <c r="E37" s="35">
        <v>0</v>
      </c>
      <c r="F37" s="3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9">
        <f t="shared" si="2"/>
        <v>0</v>
      </c>
    </row>
    <row r="38" spans="1:15" ht="78.75">
      <c r="A38" s="90"/>
      <c r="B38" s="73"/>
      <c r="C38" s="68"/>
      <c r="D38" s="9" t="s">
        <v>6</v>
      </c>
      <c r="E38" s="35">
        <v>0</v>
      </c>
      <c r="F38" s="3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9">
        <f t="shared" si="2"/>
        <v>0</v>
      </c>
    </row>
    <row r="39" spans="1:15" ht="63">
      <c r="A39" s="90"/>
      <c r="B39" s="73"/>
      <c r="C39" s="68"/>
      <c r="D39" s="9" t="s">
        <v>7</v>
      </c>
      <c r="E39" s="35">
        <v>0</v>
      </c>
      <c r="F39" s="3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9">
        <f t="shared" si="2"/>
        <v>0</v>
      </c>
    </row>
    <row r="40" spans="1:15" ht="15.75">
      <c r="A40" s="90"/>
      <c r="B40" s="74"/>
      <c r="C40" s="69"/>
      <c r="D40" s="9" t="s">
        <v>8</v>
      </c>
      <c r="E40" s="35">
        <v>0</v>
      </c>
      <c r="F40" s="3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9">
        <f t="shared" si="2"/>
        <v>0</v>
      </c>
    </row>
    <row r="41" spans="1:15" ht="15.75" customHeight="1">
      <c r="A41" s="90"/>
      <c r="B41" s="91" t="s">
        <v>208</v>
      </c>
      <c r="C41" s="91" t="s">
        <v>209</v>
      </c>
      <c r="D41" s="13" t="s">
        <v>168</v>
      </c>
      <c r="E41" s="35">
        <f>E42+E43+E44+E45+E46</f>
        <v>2189390.34</v>
      </c>
      <c r="F41" s="35">
        <f aca="true" t="shared" si="10" ref="F41:N41">F42+F43+F44+F45+F46</f>
        <v>2529971.3200000003</v>
      </c>
      <c r="G41" s="45">
        <f t="shared" si="10"/>
        <v>2567367.8899999997</v>
      </c>
      <c r="H41" s="45">
        <f t="shared" si="10"/>
        <v>2514208.7</v>
      </c>
      <c r="I41" s="45">
        <f t="shared" si="10"/>
        <v>2610350.8</v>
      </c>
      <c r="J41" s="45">
        <f t="shared" si="10"/>
        <v>2338192.2</v>
      </c>
      <c r="K41" s="45">
        <f t="shared" si="10"/>
        <v>2410315.9499999997</v>
      </c>
      <c r="L41" s="45">
        <f t="shared" si="10"/>
        <v>2483851.75</v>
      </c>
      <c r="M41" s="45">
        <f t="shared" si="10"/>
        <v>2561923.67</v>
      </c>
      <c r="N41" s="45">
        <f t="shared" si="10"/>
        <v>2637251.63</v>
      </c>
      <c r="O41" s="49">
        <f t="shared" si="2"/>
        <v>20123462.59</v>
      </c>
    </row>
    <row r="42" spans="1:15" ht="47.25">
      <c r="A42" s="90"/>
      <c r="B42" s="91"/>
      <c r="C42" s="91"/>
      <c r="D42" s="9" t="s">
        <v>4</v>
      </c>
      <c r="E42" s="35">
        <f>211824.89+E18+E24+E30+E36</f>
        <v>253189.09000000003</v>
      </c>
      <c r="F42" s="35">
        <f>278794.45+F18+F24+F30+F36</f>
        <v>324538.45</v>
      </c>
      <c r="G42" s="45">
        <v>424749.6</v>
      </c>
      <c r="H42" s="45">
        <v>308536.9</v>
      </c>
      <c r="I42" s="45">
        <v>292298.1</v>
      </c>
      <c r="J42" s="45">
        <f>271137.1</f>
        <v>271137.1</v>
      </c>
      <c r="K42" s="45">
        <f>271137.1</f>
        <v>271137.1</v>
      </c>
      <c r="L42" s="45">
        <f>271137.1</f>
        <v>271137.1</v>
      </c>
      <c r="M42" s="45">
        <f>271137.1</f>
        <v>271137.1</v>
      </c>
      <c r="N42" s="45">
        <f>271137.1</f>
        <v>271137.1</v>
      </c>
      <c r="O42" s="49">
        <f t="shared" si="2"/>
        <v>2381270.1</v>
      </c>
    </row>
    <row r="43" spans="1:15" ht="63">
      <c r="A43" s="90"/>
      <c r="B43" s="91"/>
      <c r="C43" s="91"/>
      <c r="D43" s="9" t="s">
        <v>5</v>
      </c>
      <c r="E43" s="35">
        <v>178185.2</v>
      </c>
      <c r="F43" s="35">
        <v>430823.39</v>
      </c>
      <c r="G43" s="45">
        <v>265934.8</v>
      </c>
      <c r="H43" s="45">
        <v>254362.1</v>
      </c>
      <c r="I43" s="45">
        <v>290092.1</v>
      </c>
      <c r="J43" s="45">
        <v>4995</v>
      </c>
      <c r="K43" s="45">
        <v>4995</v>
      </c>
      <c r="L43" s="45">
        <v>4995</v>
      </c>
      <c r="M43" s="45">
        <v>4995</v>
      </c>
      <c r="N43" s="45">
        <v>4995</v>
      </c>
      <c r="O43" s="49">
        <f t="shared" si="2"/>
        <v>835364</v>
      </c>
    </row>
    <row r="44" spans="1:15" ht="78.75">
      <c r="A44" s="90"/>
      <c r="B44" s="91"/>
      <c r="C44" s="91"/>
      <c r="D44" s="9" t="s">
        <v>6</v>
      </c>
      <c r="E44" s="35">
        <v>0</v>
      </c>
      <c r="F44" s="3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9">
        <f t="shared" si="2"/>
        <v>0</v>
      </c>
    </row>
    <row r="45" spans="1:15" ht="75" customHeight="1">
      <c r="A45" s="90"/>
      <c r="B45" s="91"/>
      <c r="C45" s="91"/>
      <c r="D45" s="9" t="s">
        <v>7</v>
      </c>
      <c r="E45" s="35">
        <v>27132.15</v>
      </c>
      <c r="F45" s="35">
        <v>19894.48</v>
      </c>
      <c r="G45" s="45">
        <v>10839.96</v>
      </c>
      <c r="H45" s="45">
        <v>12385.8</v>
      </c>
      <c r="I45" s="45">
        <v>12385.8</v>
      </c>
      <c r="J45" s="45">
        <v>7154.8</v>
      </c>
      <c r="K45" s="45">
        <v>7154.8</v>
      </c>
      <c r="L45" s="45">
        <v>5654.8</v>
      </c>
      <c r="M45" s="45">
        <v>5654.8</v>
      </c>
      <c r="N45" s="45">
        <v>5654.8</v>
      </c>
      <c r="O45" s="49">
        <f t="shared" si="2"/>
        <v>66885.56000000001</v>
      </c>
    </row>
    <row r="46" spans="1:15" ht="24" customHeight="1">
      <c r="A46" s="90"/>
      <c r="B46" s="91"/>
      <c r="C46" s="91"/>
      <c r="D46" s="9" t="s">
        <v>8</v>
      </c>
      <c r="E46" s="35">
        <v>1730883.9</v>
      </c>
      <c r="F46" s="35">
        <v>1754715</v>
      </c>
      <c r="G46" s="45">
        <v>1865843.53</v>
      </c>
      <c r="H46" s="45">
        <v>1938923.9</v>
      </c>
      <c r="I46" s="45">
        <v>2015574.8</v>
      </c>
      <c r="J46" s="45">
        <v>2054905.3</v>
      </c>
      <c r="K46" s="45">
        <v>2127029.05</v>
      </c>
      <c r="L46" s="45">
        <v>2202064.85</v>
      </c>
      <c r="M46" s="45">
        <v>2280136.77</v>
      </c>
      <c r="N46" s="45">
        <v>2355464.73</v>
      </c>
      <c r="O46" s="49">
        <f t="shared" si="2"/>
        <v>16839942.929999996</v>
      </c>
    </row>
    <row r="47" spans="1:15" ht="16.5" customHeight="1">
      <c r="A47" s="90"/>
      <c r="B47" s="91" t="s">
        <v>240</v>
      </c>
      <c r="C47" s="91" t="s">
        <v>241</v>
      </c>
      <c r="D47" s="13" t="s">
        <v>168</v>
      </c>
      <c r="E47" s="35">
        <f>E48+E49+E50+E51+E52</f>
        <v>3023287.98</v>
      </c>
      <c r="F47" s="35">
        <f aca="true" t="shared" si="11" ref="F47:N47">F48+F49+F50+F51+F52</f>
        <v>829701.87</v>
      </c>
      <c r="G47" s="45">
        <f t="shared" si="11"/>
        <v>763117.5700000001</v>
      </c>
      <c r="H47" s="45">
        <f t="shared" si="11"/>
        <v>781796.87</v>
      </c>
      <c r="I47" s="45">
        <f t="shared" si="11"/>
        <v>802200.17</v>
      </c>
      <c r="J47" s="45">
        <f t="shared" si="11"/>
        <v>775400.17</v>
      </c>
      <c r="K47" s="45">
        <f t="shared" si="11"/>
        <v>775400.17</v>
      </c>
      <c r="L47" s="45">
        <f t="shared" si="11"/>
        <v>775400.17</v>
      </c>
      <c r="M47" s="45">
        <f t="shared" si="11"/>
        <v>775400.17</v>
      </c>
      <c r="N47" s="45">
        <f t="shared" si="11"/>
        <v>775400.17</v>
      </c>
      <c r="O47" s="49">
        <f t="shared" si="2"/>
        <v>6224115.46</v>
      </c>
    </row>
    <row r="48" spans="1:15" ht="47.25">
      <c r="A48" s="90"/>
      <c r="B48" s="91"/>
      <c r="C48" s="91"/>
      <c r="D48" s="9" t="s">
        <v>4</v>
      </c>
      <c r="E48" s="35">
        <v>1008266.9</v>
      </c>
      <c r="F48" s="35">
        <v>819877.75</v>
      </c>
      <c r="G48" s="45">
        <v>753313.4</v>
      </c>
      <c r="H48" s="45">
        <v>771992.7</v>
      </c>
      <c r="I48" s="45">
        <v>792396</v>
      </c>
      <c r="J48" s="45">
        <v>765596</v>
      </c>
      <c r="K48" s="45">
        <v>765596</v>
      </c>
      <c r="L48" s="45">
        <v>765596</v>
      </c>
      <c r="M48" s="45">
        <v>765596</v>
      </c>
      <c r="N48" s="45">
        <v>765596</v>
      </c>
      <c r="O48" s="49">
        <f t="shared" si="2"/>
        <v>6145682.1</v>
      </c>
    </row>
    <row r="49" spans="1:15" ht="63">
      <c r="A49" s="90"/>
      <c r="B49" s="91"/>
      <c r="C49" s="91"/>
      <c r="D49" s="9" t="s">
        <v>5</v>
      </c>
      <c r="E49" s="35">
        <v>2014270</v>
      </c>
      <c r="F49" s="35">
        <v>744.75</v>
      </c>
      <c r="G49" s="45">
        <v>744.8</v>
      </c>
      <c r="H49" s="45">
        <v>744.8</v>
      </c>
      <c r="I49" s="45">
        <v>744.8</v>
      </c>
      <c r="J49" s="45">
        <v>744.8</v>
      </c>
      <c r="K49" s="45">
        <v>744.8</v>
      </c>
      <c r="L49" s="45">
        <v>744.8</v>
      </c>
      <c r="M49" s="45">
        <v>744.8</v>
      </c>
      <c r="N49" s="45">
        <v>744.8</v>
      </c>
      <c r="O49" s="49">
        <f t="shared" si="2"/>
        <v>5958.400000000001</v>
      </c>
    </row>
    <row r="50" spans="1:15" ht="78.75">
      <c r="A50" s="90"/>
      <c r="B50" s="91"/>
      <c r="C50" s="91"/>
      <c r="D50" s="9" t="s">
        <v>6</v>
      </c>
      <c r="E50" s="35">
        <v>0</v>
      </c>
      <c r="F50" s="3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9">
        <f t="shared" si="2"/>
        <v>0</v>
      </c>
    </row>
    <row r="51" spans="1:15" ht="63">
      <c r="A51" s="90"/>
      <c r="B51" s="91"/>
      <c r="C51" s="91"/>
      <c r="D51" s="9" t="s">
        <v>7</v>
      </c>
      <c r="E51" s="35">
        <v>751.08</v>
      </c>
      <c r="F51" s="35">
        <v>9079.37</v>
      </c>
      <c r="G51" s="45">
        <v>9059.37</v>
      </c>
      <c r="H51" s="45">
        <v>9059.37</v>
      </c>
      <c r="I51" s="45">
        <v>9059.37</v>
      </c>
      <c r="J51" s="45">
        <v>9059.37</v>
      </c>
      <c r="K51" s="45">
        <v>9059.37</v>
      </c>
      <c r="L51" s="45">
        <v>9059.37</v>
      </c>
      <c r="M51" s="45">
        <v>9059.37</v>
      </c>
      <c r="N51" s="45">
        <v>9059.37</v>
      </c>
      <c r="O51" s="49">
        <f t="shared" si="2"/>
        <v>72474.96</v>
      </c>
    </row>
    <row r="52" spans="1:15" ht="15.75">
      <c r="A52" s="90"/>
      <c r="B52" s="91"/>
      <c r="C52" s="91"/>
      <c r="D52" s="9" t="s">
        <v>8</v>
      </c>
      <c r="E52" s="35">
        <v>0</v>
      </c>
      <c r="F52" s="3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9">
        <f t="shared" si="2"/>
        <v>0</v>
      </c>
    </row>
  </sheetData>
  <sheetProtection/>
  <mergeCells count="27">
    <mergeCell ref="A47:A52"/>
    <mergeCell ref="B47:B52"/>
    <mergeCell ref="C47:C52"/>
    <mergeCell ref="A23:A28"/>
    <mergeCell ref="B23:B28"/>
    <mergeCell ref="C23:C28"/>
    <mergeCell ref="A29:A34"/>
    <mergeCell ref="B29:B34"/>
    <mergeCell ref="C29:C34"/>
    <mergeCell ref="C35:C40"/>
    <mergeCell ref="B11:B16"/>
    <mergeCell ref="L3:N3"/>
    <mergeCell ref="A8:A10"/>
    <mergeCell ref="B8:B10"/>
    <mergeCell ref="C8:C10"/>
    <mergeCell ref="D8:D10"/>
    <mergeCell ref="E8:N8"/>
    <mergeCell ref="A41:A46"/>
    <mergeCell ref="B41:B46"/>
    <mergeCell ref="C41:C46"/>
    <mergeCell ref="A35:A40"/>
    <mergeCell ref="B35:B40"/>
    <mergeCell ref="C11:C16"/>
    <mergeCell ref="A17:A22"/>
    <mergeCell ref="B17:B22"/>
    <mergeCell ref="C17:C22"/>
    <mergeCell ref="A11:A16"/>
  </mergeCells>
  <printOptions/>
  <pageMargins left="0.75" right="0.75" top="1" bottom="1" header="0.5" footer="0.5"/>
  <pageSetup fitToHeight="4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LOREY</dc:creator>
  <cp:keywords/>
  <dc:description/>
  <cp:lastModifiedBy>user</cp:lastModifiedBy>
  <cp:lastPrinted>2012-12-14T08:52:14Z</cp:lastPrinted>
  <dcterms:created xsi:type="dcterms:W3CDTF">2012-05-15T09:47:53Z</dcterms:created>
  <dcterms:modified xsi:type="dcterms:W3CDTF">2012-12-18T05:27:53Z</dcterms:modified>
  <cp:category/>
  <cp:version/>
  <cp:contentType/>
  <cp:contentStatus/>
</cp:coreProperties>
</file>