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<sst xmlns="http://schemas.openxmlformats.org/spreadsheetml/2006/main" count="74" uniqueCount="62">
  <si>
    <t>Приложение №4 
к Порядку подготовки докладов о результатах 
и основных направлениях деятельности 
субъектов бюджетного планирования в 
Республике Алтай</t>
  </si>
  <si>
    <t>РАСПРЕДЕЛЕНИЕ</t>
  </si>
  <si>
    <t>объемов бюджетных ассигнований республиканского бюджета Республики Алтай по целям, задачам</t>
  </si>
  <si>
    <t>долгосрочным республиканским и ведомственным целевым программам</t>
  </si>
  <si>
    <t xml:space="preserve">Наименование цели, задачи деятельности </t>
  </si>
  <si>
    <t>Бюджетные ассигнования республиканского бюджета Республики Алтай</t>
  </si>
  <si>
    <t>2011 год</t>
  </si>
  <si>
    <t>2012 год</t>
  </si>
  <si>
    <t>Плановый период</t>
  </si>
  <si>
    <t>2013 год</t>
  </si>
  <si>
    <t>2014 год</t>
  </si>
  <si>
    <t>объем, тыс. руб.</t>
  </si>
  <si>
    <t>удельный вес в общем объеме, %</t>
  </si>
  <si>
    <t>Задача 1.1 Повышение экологической  безопасности</t>
  </si>
  <si>
    <t>Задача 1.2 Повышение технологической безопасности</t>
  </si>
  <si>
    <t>РЦП "Повышение устойчивости жилых домов, основных объектов и систем жизнеобеспечения в Республике Алтай на 2010 - 2014 годы"</t>
  </si>
  <si>
    <t>Задача 2.1. Повышение обеспеченности населения комфортным жильем и качества коммунальных услуг</t>
  </si>
  <si>
    <t>Подпрограмма "Стимулирование развития жилищного строительства на территории Республики Алтай"</t>
  </si>
  <si>
    <t>РЦП «Оснащение многоквартирных домов коллективными (общедомовыми) приборами учета потребления коммунального ресурса на 2009-2011 годы»</t>
  </si>
  <si>
    <t>РЦП "Охрана водных объектов Республики Алтай и защита населения от негативного воздействия вод до 2020 года"</t>
  </si>
  <si>
    <t>Непрограммная часть:</t>
  </si>
  <si>
    <t>Субсидии на подготовку к отопительному сезону объектов жилищно-коммунального хозяйства</t>
  </si>
  <si>
    <t xml:space="preserve">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 </t>
  </si>
  <si>
    <t>Софинансирование расходов местных бюджетов по электроэнергии, отпускаемой дизельными электростанциями бюджетным учреждениям муниципальных образований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</si>
  <si>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</t>
  </si>
  <si>
    <t>Задача 2.2. Развитие транспортного потенциала республики, энергетической и телекоммуникационной инфраструктуры</t>
  </si>
  <si>
    <t>РЦП "Развитие электроэнергетики Республики Алтай на 2011-2015 годы"</t>
  </si>
  <si>
    <t>Задача 2.3. Повышение обеспеченности населения услугами социальной инфраструктуры</t>
  </si>
  <si>
    <t>РЦП "Экономическое и социальное развитие коренных и малочисленных народов Республики Алтай до 2015 года"</t>
  </si>
  <si>
    <t>Цель 3. Развитие туристско-рекреационного комплекса</t>
  </si>
  <si>
    <t>Задача 3.1. Развитие инфраструктуры ОЭЗ и ГЛК "Манжерок"</t>
  </si>
  <si>
    <t>Цель 4. Повышение эффективности государственного управления</t>
  </si>
  <si>
    <t>Задача 4.1. Повышение эффективности государственного управления на базе Минрегионразвития РА</t>
  </si>
  <si>
    <t xml:space="preserve">РЦП "Энергосбережение и повышение энергетической эффективности Республики Алтай на 2010-2015 годы и на период до 2020 года" </t>
  </si>
  <si>
    <t>Итого бюджетных ассигнований республиканского бюджета РА</t>
  </si>
  <si>
    <t>ВЦП "Повышение эффективности управления в сфере дорожного хозяйства на 2011-2013 годы"</t>
  </si>
  <si>
    <t>Аналитическая ведомственная программа «Повышение эффективности государственного управления в Министерстве регионального развития Республики Алтай на 2011 – 2013 годы»</t>
  </si>
  <si>
    <t>РЦП "Комплексное развитие систем коммунальной инфраструктуры Республики Алтай на 2012 - 2016 годы и на период до 2020 года"</t>
  </si>
  <si>
    <t>РЦП "Перспективная территориальная организация и развитие внутреннего и въездного туризма в Республике Алтай на 2011 - 2016 годы"</t>
  </si>
  <si>
    <t>РЦП "Культура Республики Алтай на 2011-2016 годы"</t>
  </si>
  <si>
    <t>РЦП "Комплексные меры профилактики правонарушений и повышения безопасности дорожного движения в Республике Алтай на 2012-2014 годы"</t>
  </si>
  <si>
    <t>Цель 1. Обеспечение общественной,  экологической безопасности и улучшение состояния окружающей среды</t>
  </si>
  <si>
    <t>2015 год</t>
  </si>
  <si>
    <t>РЦП "Отходы" (2011-2015 гг.)</t>
  </si>
  <si>
    <t xml:space="preserve">РЦП "Чистая вода Республики Алтай на 2010 - 2012 годы" </t>
  </si>
  <si>
    <t>ФЦП "Чистая вода" на 2011 - 2017 годы"</t>
  </si>
  <si>
    <t>Мероприятие «Самый благоустроенный населенный пункт РА»</t>
  </si>
  <si>
    <t>мероприятия по подпрограмме "Развитие ипотечного жилищного кредитования в Республике Алтай"</t>
  </si>
  <si>
    <t>РАП «Переселение граждан из аварийного жилищного фонда в Республике Алтай в 2011 году»</t>
  </si>
  <si>
    <t>РАП «Проведение капитального ремонта многоквартирных домов в Республике Алтай в 2011 году»</t>
  </si>
  <si>
    <t>РЦП "Развитие транспртной инфраструктуры Республики Алтай на 2011 - 2015 годы"</t>
  </si>
  <si>
    <t>РЦП "Повышение безопасности дорожного движения в Республике Алтай в 2010-2012 гг."</t>
  </si>
  <si>
    <t>РЦП «Развитие физической культуры и спорта в РА на 2009-2015 годы»</t>
  </si>
  <si>
    <t>РЦП "Развитие агропромышленного комплекса Республики Алтай на 2011-2017 годы"</t>
  </si>
  <si>
    <t>РЦП "Демографическое развитие Республики Алтай на 2010-2015 годы".</t>
  </si>
  <si>
    <t>Республиканская программа «Модернизация здравоохранения Республики Алтай на 2011-2012 годы»</t>
  </si>
  <si>
    <t>РЦП «Программа повышения эффективности бюджетных расходов Республики Алтай на период до 2013 года»</t>
  </si>
  <si>
    <t>Программа энергосбережения и повышения энергетической эффективности на период до 2020 года</t>
  </si>
  <si>
    <t>Задача 1.3 Повышение общественной безопасности</t>
  </si>
  <si>
    <t>РЦП «Жилище на 2011-2015 годы»</t>
  </si>
  <si>
    <t>Цель 2. Развитие инфраструктуры Республики Алтай</t>
  </si>
  <si>
    <t>Ремонт и содержание автомобильных дорог, в том числе дорог административных центров субъекта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</si>
</sst>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[Red]\-#,##0.00\ "/>
  </numFmts>
  <fonts count="38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12" xfId="0" applyFont="1" applyBorder="1" applyAlignment="1">
      <alignment wrapText="1"/>
    </xf>
    <xf numFmtId="180" fontId="2" fillId="0" borderId="13" xfId="0" applyNumberFormat="1" applyFont="1" applyFill="1" applyBorder="1" applyAlignment="1">
      <alignment wrapText="1"/>
    </xf>
    <xf numFmtId="180" fontId="2" fillId="0" borderId="13" xfId="0" applyNumberFormat="1" applyFont="1" applyBorder="1" applyAlignment="1">
      <alignment wrapText="1"/>
    </xf>
    <xf numFmtId="0" fontId="2" fillId="0" borderId="14" xfId="0" applyFont="1" applyBorder="1" applyAlignment="1">
      <alignment wrapText="1"/>
    </xf>
    <xf numFmtId="180" fontId="2" fillId="0" borderId="15" xfId="0" applyNumberFormat="1" applyFont="1" applyFill="1" applyBorder="1" applyAlignment="1">
      <alignment wrapText="1"/>
    </xf>
    <xf numFmtId="180" fontId="2" fillId="0" borderId="15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180" fontId="0" fillId="0" borderId="10" xfId="58" applyNumberFormat="1" applyFont="1" applyFill="1" applyBorder="1" applyAlignment="1">
      <alignment wrapText="1"/>
    </xf>
    <xf numFmtId="180" fontId="0" fillId="0" borderId="10" xfId="0" applyNumberFormat="1" applyFont="1" applyBorder="1" applyAlignment="1">
      <alignment wrapText="1"/>
    </xf>
    <xf numFmtId="0" fontId="0" fillId="0" borderId="14" xfId="0" applyBorder="1" applyAlignment="1">
      <alignment wrapText="1"/>
    </xf>
    <xf numFmtId="180" fontId="2" fillId="0" borderId="10" xfId="0" applyNumberFormat="1" applyFont="1" applyBorder="1" applyAlignment="1">
      <alignment wrapText="1"/>
    </xf>
    <xf numFmtId="180" fontId="2" fillId="0" borderId="10" xfId="58" applyNumberFormat="1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180" fontId="0" fillId="0" borderId="10" xfId="0" applyNumberFormat="1" applyFont="1" applyFill="1" applyBorder="1" applyAlignment="1">
      <alignment wrapText="1"/>
    </xf>
    <xf numFmtId="180" fontId="3" fillId="0" borderId="10" xfId="0" applyNumberFormat="1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180" fontId="2" fillId="0" borderId="10" xfId="0" applyNumberFormat="1" applyFont="1" applyFill="1" applyBorder="1" applyAlignment="1">
      <alignment wrapText="1"/>
    </xf>
    <xf numFmtId="180" fontId="3" fillId="0" borderId="10" xfId="58" applyNumberFormat="1" applyFont="1" applyFill="1" applyBorder="1" applyAlignment="1">
      <alignment wrapText="1"/>
    </xf>
    <xf numFmtId="180" fontId="0" fillId="0" borderId="15" xfId="58" applyNumberFormat="1" applyFont="1" applyFill="1" applyBorder="1" applyAlignment="1">
      <alignment wrapText="1"/>
    </xf>
    <xf numFmtId="180" fontId="2" fillId="0" borderId="13" xfId="58" applyNumberFormat="1" applyFont="1" applyFill="1" applyBorder="1" applyAlignment="1">
      <alignment wrapText="1"/>
    </xf>
    <xf numFmtId="180" fontId="2" fillId="0" borderId="15" xfId="0" applyNumberFormat="1" applyFont="1" applyFill="1" applyBorder="1" applyAlignment="1">
      <alignment/>
    </xf>
    <xf numFmtId="180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Alignment="1">
      <alignment wrapText="1"/>
    </xf>
    <xf numFmtId="0" fontId="0" fillId="0" borderId="15" xfId="0" applyBorder="1" applyAlignment="1">
      <alignment wrapText="1"/>
    </xf>
    <xf numFmtId="0" fontId="0" fillId="0" borderId="10" xfId="0" applyFont="1" applyBorder="1" applyAlignment="1">
      <alignment wrapText="1"/>
    </xf>
    <xf numFmtId="180" fontId="0" fillId="0" borderId="15" xfId="0" applyNumberFormat="1" applyFont="1" applyFill="1" applyBorder="1" applyAlignment="1">
      <alignment wrapText="1"/>
    </xf>
    <xf numFmtId="180" fontId="2" fillId="0" borderId="16" xfId="0" applyNumberFormat="1" applyFont="1" applyFill="1" applyBorder="1" applyAlignment="1">
      <alignment wrapText="1"/>
    </xf>
    <xf numFmtId="0" fontId="0" fillId="0" borderId="11" xfId="0" applyBorder="1" applyAlignment="1">
      <alignment wrapText="1"/>
    </xf>
    <xf numFmtId="180" fontId="0" fillId="0" borderId="15" xfId="0" applyNumberFormat="1" applyFont="1" applyBorder="1" applyAlignment="1">
      <alignment wrapText="1"/>
    </xf>
    <xf numFmtId="0" fontId="2" fillId="0" borderId="15" xfId="0" applyFont="1" applyBorder="1" applyAlignment="1">
      <alignment wrapText="1"/>
    </xf>
    <xf numFmtId="180" fontId="0" fillId="0" borderId="0" xfId="0" applyNumberFormat="1" applyFill="1" applyBorder="1" applyAlignment="1">
      <alignment wrapText="1"/>
    </xf>
    <xf numFmtId="180" fontId="2" fillId="0" borderId="0" xfId="0" applyNumberFormat="1" applyFont="1" applyBorder="1" applyAlignment="1">
      <alignment wrapText="1"/>
    </xf>
    <xf numFmtId="180" fontId="2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tabSelected="1" zoomScalePageLayoutView="0" workbookViewId="0" topLeftCell="A1">
      <pane ySplit="10" topLeftCell="A41" activePane="bottomLeft" state="frozen"/>
      <selection pane="topLeft" activeCell="A1" sqref="A1"/>
      <selection pane="bottomLeft" activeCell="B43" sqref="B43"/>
    </sheetView>
  </sheetViews>
  <sheetFormatPr defaultColWidth="9.140625" defaultRowHeight="12.75"/>
  <cols>
    <col min="1" max="1" width="42.00390625" style="0" customWidth="1"/>
    <col min="2" max="2" width="14.7109375" style="1" customWidth="1"/>
    <col min="3" max="3" width="11.421875" style="2" customWidth="1"/>
    <col min="4" max="4" width="14.28125" style="1" customWidth="1"/>
    <col min="6" max="6" width="14.8515625" style="1" customWidth="1"/>
    <col min="8" max="8" width="14.140625" style="1" customWidth="1"/>
    <col min="10" max="10" width="13.8515625" style="0" customWidth="1"/>
  </cols>
  <sheetData>
    <row r="1" spans="8:11" ht="69.75" customHeight="1">
      <c r="H1" s="51" t="s">
        <v>0</v>
      </c>
      <c r="I1" s="52"/>
      <c r="J1" s="52"/>
      <c r="K1" s="52"/>
    </row>
    <row r="3" spans="1:11" ht="13.5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13.5">
      <c r="A4" s="53" t="s">
        <v>2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ht="13.5">
      <c r="A5" s="53" t="s">
        <v>3</v>
      </c>
      <c r="B5" s="53"/>
      <c r="C5" s="53"/>
      <c r="D5" s="53"/>
      <c r="E5" s="53"/>
      <c r="F5" s="53"/>
      <c r="G5" s="53"/>
      <c r="H5" s="53"/>
      <c r="I5" s="53"/>
      <c r="J5" s="53"/>
      <c r="K5" s="53"/>
    </row>
    <row r="7" spans="1:11" ht="19.5" customHeight="1">
      <c r="A7" s="54" t="s">
        <v>4</v>
      </c>
      <c r="B7" s="55" t="s">
        <v>5</v>
      </c>
      <c r="C7" s="55"/>
      <c r="D7" s="55"/>
      <c r="E7" s="55"/>
      <c r="F7" s="55"/>
      <c r="G7" s="55"/>
      <c r="H7" s="55"/>
      <c r="I7" s="55"/>
      <c r="J7" s="55"/>
      <c r="K7" s="55"/>
    </row>
    <row r="8" spans="1:12" ht="12.75">
      <c r="A8" s="55"/>
      <c r="B8" s="54" t="s">
        <v>6</v>
      </c>
      <c r="C8" s="54"/>
      <c r="D8" s="54" t="s">
        <v>7</v>
      </c>
      <c r="E8" s="54"/>
      <c r="F8" s="54" t="s">
        <v>9</v>
      </c>
      <c r="G8" s="54"/>
      <c r="H8" s="54" t="s">
        <v>8</v>
      </c>
      <c r="I8" s="54"/>
      <c r="J8" s="54"/>
      <c r="K8" s="54"/>
      <c r="L8" s="4"/>
    </row>
    <row r="9" spans="1:12" ht="12.75" customHeight="1">
      <c r="A9" s="55"/>
      <c r="B9" s="54"/>
      <c r="C9" s="54"/>
      <c r="D9" s="54"/>
      <c r="E9" s="54"/>
      <c r="F9" s="54"/>
      <c r="G9" s="54"/>
      <c r="H9" s="54" t="s">
        <v>10</v>
      </c>
      <c r="I9" s="54"/>
      <c r="J9" s="54" t="s">
        <v>42</v>
      </c>
      <c r="K9" s="54"/>
      <c r="L9" s="4"/>
    </row>
    <row r="10" spans="1:12" ht="66">
      <c r="A10" s="55"/>
      <c r="B10" s="5" t="s">
        <v>11</v>
      </c>
      <c r="C10" s="6" t="s">
        <v>12</v>
      </c>
      <c r="D10" s="5" t="s">
        <v>11</v>
      </c>
      <c r="E10" s="3" t="s">
        <v>12</v>
      </c>
      <c r="F10" s="5" t="s">
        <v>11</v>
      </c>
      <c r="G10" s="3" t="s">
        <v>12</v>
      </c>
      <c r="H10" s="5" t="s">
        <v>11</v>
      </c>
      <c r="I10" s="3" t="s">
        <v>12</v>
      </c>
      <c r="J10" s="3" t="s">
        <v>11</v>
      </c>
      <c r="K10" s="3" t="s">
        <v>12</v>
      </c>
      <c r="L10" s="4"/>
    </row>
    <row r="11" spans="1:12" s="11" customFormat="1" ht="13.5" thickBot="1">
      <c r="A11" s="7">
        <v>1</v>
      </c>
      <c r="B11" s="8">
        <v>2</v>
      </c>
      <c r="C11" s="9">
        <v>3</v>
      </c>
      <c r="D11" s="8">
        <v>4</v>
      </c>
      <c r="E11" s="7">
        <v>5</v>
      </c>
      <c r="F11" s="8">
        <v>6</v>
      </c>
      <c r="G11" s="7">
        <v>7</v>
      </c>
      <c r="H11" s="8">
        <v>8</v>
      </c>
      <c r="I11" s="7">
        <v>9</v>
      </c>
      <c r="J11" s="7">
        <v>10</v>
      </c>
      <c r="K11" s="7">
        <v>11</v>
      </c>
      <c r="L11" s="10"/>
    </row>
    <row r="12" spans="1:12" ht="43.5" customHeight="1" thickBot="1">
      <c r="A12" s="12" t="s">
        <v>41</v>
      </c>
      <c r="B12" s="13">
        <f>B13+B16+B18</f>
        <v>50330</v>
      </c>
      <c r="C12" s="14">
        <f>B12/B66*100</f>
        <v>1.0897128101186146</v>
      </c>
      <c r="D12" s="13">
        <f>D13+D16+D18</f>
        <v>12000</v>
      </c>
      <c r="E12" s="14">
        <f>D12/1650698.9*100</f>
        <v>0.7269648026057327</v>
      </c>
      <c r="F12" s="13">
        <f>F13+F16+F18</f>
        <v>0</v>
      </c>
      <c r="G12" s="13">
        <f aca="true" t="shared" si="0" ref="G12:G21">F12/1305802.9*100</f>
        <v>0</v>
      </c>
      <c r="H12" s="13">
        <f>H13+H16+H18</f>
        <v>0</v>
      </c>
      <c r="I12" s="13">
        <f>H12/1375832.5*100</f>
        <v>0</v>
      </c>
      <c r="J12" s="13">
        <f>J13+J16+J18</f>
        <v>0</v>
      </c>
      <c r="K12" s="41">
        <f>J12/1375832.5*100</f>
        <v>0</v>
      </c>
      <c r="L12" s="4"/>
    </row>
    <row r="13" spans="1:12" ht="30.75" customHeight="1">
      <c r="A13" s="15" t="s">
        <v>13</v>
      </c>
      <c r="B13" s="16">
        <f>B14+B15</f>
        <v>5500</v>
      </c>
      <c r="C13" s="17">
        <f>B13/B66*100</f>
        <v>0.11908246484507017</v>
      </c>
      <c r="D13" s="16">
        <f>D14</f>
        <v>0</v>
      </c>
      <c r="E13" s="17">
        <f aca="true" t="shared" si="1" ref="E13:E68">D13/1650698.9*100</f>
        <v>0</v>
      </c>
      <c r="F13" s="16">
        <f>F14</f>
        <v>0</v>
      </c>
      <c r="G13" s="16">
        <f t="shared" si="0"/>
        <v>0</v>
      </c>
      <c r="H13" s="16">
        <f>H14</f>
        <v>0</v>
      </c>
      <c r="I13" s="16">
        <f aca="true" t="shared" si="2" ref="I13:K68">H13/1375832.5*100</f>
        <v>0</v>
      </c>
      <c r="J13" s="16">
        <f>J14</f>
        <v>0</v>
      </c>
      <c r="K13" s="16">
        <f t="shared" si="2"/>
        <v>0</v>
      </c>
      <c r="L13" s="4"/>
    </row>
    <row r="14" spans="1:12" ht="21.75" customHeight="1">
      <c r="A14" s="18" t="s">
        <v>43</v>
      </c>
      <c r="B14" s="19">
        <v>500</v>
      </c>
      <c r="C14" s="20">
        <f>B14/B66*100</f>
        <v>0.010825678622279105</v>
      </c>
      <c r="D14" s="19">
        <v>0</v>
      </c>
      <c r="E14" s="20">
        <f t="shared" si="1"/>
        <v>0</v>
      </c>
      <c r="F14" s="19">
        <v>0</v>
      </c>
      <c r="G14" s="25">
        <f t="shared" si="0"/>
        <v>0</v>
      </c>
      <c r="H14" s="19">
        <v>0</v>
      </c>
      <c r="I14" s="25">
        <f t="shared" si="2"/>
        <v>0</v>
      </c>
      <c r="J14" s="19">
        <v>0</v>
      </c>
      <c r="K14" s="25">
        <f t="shared" si="2"/>
        <v>0</v>
      </c>
      <c r="L14" s="4"/>
    </row>
    <row r="15" spans="1:12" ht="43.5" customHeight="1">
      <c r="A15" s="21" t="s">
        <v>19</v>
      </c>
      <c r="B15" s="19">
        <v>5000</v>
      </c>
      <c r="C15" s="20">
        <f>B15/B66*100</f>
        <v>0.10825678622279104</v>
      </c>
      <c r="D15" s="19">
        <v>0</v>
      </c>
      <c r="E15" s="20">
        <f t="shared" si="1"/>
        <v>0</v>
      </c>
      <c r="F15" s="19">
        <v>0</v>
      </c>
      <c r="G15" s="25">
        <f t="shared" si="0"/>
        <v>0</v>
      </c>
      <c r="H15" s="19">
        <v>0</v>
      </c>
      <c r="I15" s="25">
        <f t="shared" si="2"/>
        <v>0</v>
      </c>
      <c r="J15" s="19">
        <v>0</v>
      </c>
      <c r="K15" s="25">
        <f t="shared" si="2"/>
        <v>0</v>
      </c>
      <c r="L15" s="4"/>
    </row>
    <row r="16" spans="1:12" ht="27.75" customHeight="1">
      <c r="A16" s="15" t="s">
        <v>14</v>
      </c>
      <c r="B16" s="23">
        <f>B17</f>
        <v>44830</v>
      </c>
      <c r="C16" s="22">
        <f>B16/B66*100</f>
        <v>0.9706303452735445</v>
      </c>
      <c r="D16" s="23">
        <f aca="true" t="shared" si="3" ref="D16:J16">D17</f>
        <v>5000</v>
      </c>
      <c r="E16" s="22">
        <f t="shared" si="1"/>
        <v>0.30290200108572196</v>
      </c>
      <c r="F16" s="23">
        <f t="shared" si="3"/>
        <v>0</v>
      </c>
      <c r="G16" s="30">
        <f t="shared" si="0"/>
        <v>0</v>
      </c>
      <c r="H16" s="23">
        <f t="shared" si="3"/>
        <v>0</v>
      </c>
      <c r="I16" s="30">
        <f t="shared" si="2"/>
        <v>0</v>
      </c>
      <c r="J16" s="23">
        <f t="shared" si="3"/>
        <v>0</v>
      </c>
      <c r="K16" s="30">
        <f t="shared" si="2"/>
        <v>0</v>
      </c>
      <c r="L16" s="4"/>
    </row>
    <row r="17" spans="1:12" ht="55.5" customHeight="1">
      <c r="A17" s="18" t="s">
        <v>15</v>
      </c>
      <c r="B17" s="19">
        <v>44830</v>
      </c>
      <c r="C17" s="20">
        <f>B17/B66*100</f>
        <v>0.9706303452735445</v>
      </c>
      <c r="D17" s="19">
        <v>5000</v>
      </c>
      <c r="E17" s="20">
        <f t="shared" si="1"/>
        <v>0.30290200108572196</v>
      </c>
      <c r="F17" s="19">
        <v>0</v>
      </c>
      <c r="G17" s="25">
        <f t="shared" si="0"/>
        <v>0</v>
      </c>
      <c r="H17" s="19">
        <v>0</v>
      </c>
      <c r="I17" s="25">
        <f t="shared" si="2"/>
        <v>0</v>
      </c>
      <c r="J17" s="19">
        <v>0</v>
      </c>
      <c r="K17" s="25">
        <f t="shared" si="2"/>
        <v>0</v>
      </c>
      <c r="L17" s="4"/>
    </row>
    <row r="18" spans="1:12" ht="33" customHeight="1">
      <c r="A18" s="29" t="s">
        <v>58</v>
      </c>
      <c r="B18" s="23">
        <f>B19</f>
        <v>0</v>
      </c>
      <c r="C18" s="22">
        <f>B18/B66*100</f>
        <v>0</v>
      </c>
      <c r="D18" s="23">
        <f aca="true" t="shared" si="4" ref="D18:J18">D19</f>
        <v>7000</v>
      </c>
      <c r="E18" s="22">
        <f t="shared" si="1"/>
        <v>0.42406280152001075</v>
      </c>
      <c r="F18" s="23">
        <f t="shared" si="4"/>
        <v>0</v>
      </c>
      <c r="G18" s="30">
        <f t="shared" si="0"/>
        <v>0</v>
      </c>
      <c r="H18" s="23">
        <f t="shared" si="4"/>
        <v>0</v>
      </c>
      <c r="I18" s="30">
        <f t="shared" si="2"/>
        <v>0</v>
      </c>
      <c r="J18" s="23">
        <f t="shared" si="4"/>
        <v>0</v>
      </c>
      <c r="K18" s="30">
        <f t="shared" si="2"/>
        <v>0</v>
      </c>
      <c r="L18" s="4"/>
    </row>
    <row r="19" spans="1:12" ht="55.5" customHeight="1" thickBot="1">
      <c r="A19" s="42" t="s">
        <v>40</v>
      </c>
      <c r="B19" s="32">
        <v>0</v>
      </c>
      <c r="C19" s="43">
        <f>B19/B66*100</f>
        <v>0</v>
      </c>
      <c r="D19" s="32">
        <v>7000</v>
      </c>
      <c r="E19" s="43">
        <f t="shared" si="1"/>
        <v>0.42406280152001075</v>
      </c>
      <c r="F19" s="32">
        <v>0</v>
      </c>
      <c r="G19" s="40">
        <f t="shared" si="0"/>
        <v>0</v>
      </c>
      <c r="H19" s="32">
        <v>0</v>
      </c>
      <c r="I19" s="40">
        <f t="shared" si="2"/>
        <v>0</v>
      </c>
      <c r="J19" s="32">
        <v>0</v>
      </c>
      <c r="K19" s="40">
        <f t="shared" si="2"/>
        <v>0</v>
      </c>
      <c r="L19" s="4"/>
    </row>
    <row r="20" spans="1:12" ht="32.25" customHeight="1" thickBot="1">
      <c r="A20" s="12" t="s">
        <v>60</v>
      </c>
      <c r="B20" s="13">
        <f>B21+B36+B47</f>
        <v>4193071.0000000005</v>
      </c>
      <c r="C20" s="14">
        <f>B20/B66*100</f>
        <v>90.78567817279695</v>
      </c>
      <c r="D20" s="13">
        <f>D21+D36+D47</f>
        <v>1209841.1</v>
      </c>
      <c r="E20" s="14">
        <f t="shared" si="1"/>
        <v>73.29265803715022</v>
      </c>
      <c r="F20" s="13">
        <f>F21+F36+F47</f>
        <v>776174.2000000001</v>
      </c>
      <c r="G20" s="13">
        <f t="shared" si="0"/>
        <v>59.440379554984915</v>
      </c>
      <c r="H20" s="13">
        <f>H21+H36+H47</f>
        <v>846203.8</v>
      </c>
      <c r="I20" s="13">
        <f t="shared" si="2"/>
        <v>61.50485615073056</v>
      </c>
      <c r="J20" s="13">
        <f>J21+J36+J47</f>
        <v>846203.8</v>
      </c>
      <c r="K20" s="41">
        <f t="shared" si="2"/>
        <v>61.50485615073056</v>
      </c>
      <c r="L20" s="4"/>
    </row>
    <row r="21" spans="1:12" ht="42.75" customHeight="1">
      <c r="A21" s="44" t="s">
        <v>16</v>
      </c>
      <c r="B21" s="16">
        <f>B22+B23+B24+B28+B29+B30+B31+B32</f>
        <v>139385</v>
      </c>
      <c r="C21" s="17">
        <f>B21/B66*100</f>
        <v>3.017874429532746</v>
      </c>
      <c r="D21" s="16">
        <f>D22+D23+D24+D28+D29+D30+D31+D32</f>
        <v>36902</v>
      </c>
      <c r="E21" s="17">
        <f t="shared" si="1"/>
        <v>2.2355379288130623</v>
      </c>
      <c r="F21" s="16">
        <f>F22+F23+F24+F28+F29+F30+F31+F32</f>
        <v>14902</v>
      </c>
      <c r="G21" s="16">
        <f t="shared" si="0"/>
        <v>1.141213578251358</v>
      </c>
      <c r="H21" s="16">
        <f>H22+H23+H24+H28+H29+H30+H31+H32</f>
        <v>14902</v>
      </c>
      <c r="I21" s="16">
        <f t="shared" si="2"/>
        <v>1.0831260346008689</v>
      </c>
      <c r="J21" s="16">
        <f>J22+J23+J24+J28+J29+J30+J31+J32</f>
        <v>14902</v>
      </c>
      <c r="K21" s="16">
        <f t="shared" si="2"/>
        <v>1.0831260346008689</v>
      </c>
      <c r="L21" s="4"/>
    </row>
    <row r="22" spans="1:12" ht="42.75" customHeight="1">
      <c r="A22" s="39" t="s">
        <v>44</v>
      </c>
      <c r="B22" s="25">
        <v>14432.5</v>
      </c>
      <c r="C22" s="20">
        <f>B22/B66*100</f>
        <v>0.31248321343208635</v>
      </c>
      <c r="D22" s="25">
        <v>10000</v>
      </c>
      <c r="E22" s="20">
        <f t="shared" si="1"/>
        <v>0.6058040021714439</v>
      </c>
      <c r="F22" s="25"/>
      <c r="G22" s="25"/>
      <c r="H22" s="25"/>
      <c r="I22" s="25">
        <f t="shared" si="2"/>
        <v>0</v>
      </c>
      <c r="J22" s="25"/>
      <c r="K22" s="25">
        <f t="shared" si="2"/>
        <v>0</v>
      </c>
      <c r="L22" s="4"/>
    </row>
    <row r="23" spans="1:12" ht="30" customHeight="1">
      <c r="A23" s="39" t="s">
        <v>45</v>
      </c>
      <c r="B23" s="25">
        <v>24500</v>
      </c>
      <c r="C23" s="20">
        <f>B23/B66*100</f>
        <v>0.5304582524916761</v>
      </c>
      <c r="D23" s="25"/>
      <c r="E23" s="20">
        <f t="shared" si="1"/>
        <v>0</v>
      </c>
      <c r="F23" s="25"/>
      <c r="G23" s="25"/>
      <c r="H23" s="25"/>
      <c r="I23" s="25">
        <f t="shared" si="2"/>
        <v>0</v>
      </c>
      <c r="J23" s="25"/>
      <c r="K23" s="25">
        <f t="shared" si="2"/>
        <v>0</v>
      </c>
      <c r="L23" s="4"/>
    </row>
    <row r="24" spans="1:12" ht="28.5" customHeight="1">
      <c r="A24" s="18" t="s">
        <v>59</v>
      </c>
      <c r="B24" s="19">
        <f>B25+B26+B27</f>
        <v>10139.699999999999</v>
      </c>
      <c r="C24" s="20">
        <f>B24/B66*100</f>
        <v>0.21953826705264687</v>
      </c>
      <c r="D24" s="19">
        <f>D25+D26+D27</f>
        <v>2000</v>
      </c>
      <c r="E24" s="20">
        <f t="shared" si="1"/>
        <v>0.12116080043428878</v>
      </c>
      <c r="F24" s="19">
        <f>F25+F26+F27</f>
        <v>0</v>
      </c>
      <c r="G24" s="25">
        <f aca="true" t="shared" si="5" ref="G24:G54">F24/1305802.9*100</f>
        <v>0</v>
      </c>
      <c r="H24" s="19">
        <f>H25+H26+H27</f>
        <v>0</v>
      </c>
      <c r="I24" s="25">
        <f t="shared" si="2"/>
        <v>0</v>
      </c>
      <c r="J24" s="19">
        <f>J25+J26+J27</f>
        <v>0</v>
      </c>
      <c r="K24" s="25">
        <f t="shared" si="2"/>
        <v>0</v>
      </c>
      <c r="L24" s="4"/>
    </row>
    <row r="25" spans="1:12" ht="40.5" customHeight="1">
      <c r="A25" s="24" t="s">
        <v>17</v>
      </c>
      <c r="B25" s="19">
        <v>8560.8</v>
      </c>
      <c r="C25" s="20">
        <f>B25/B66*100</f>
        <v>0.1853529390992139</v>
      </c>
      <c r="D25" s="19">
        <v>0</v>
      </c>
      <c r="E25" s="20">
        <f t="shared" si="1"/>
        <v>0</v>
      </c>
      <c r="F25" s="25">
        <v>0</v>
      </c>
      <c r="G25" s="25">
        <f t="shared" si="5"/>
        <v>0</v>
      </c>
      <c r="H25" s="25">
        <v>0</v>
      </c>
      <c r="I25" s="25">
        <f t="shared" si="2"/>
        <v>0</v>
      </c>
      <c r="J25" s="25">
        <v>0</v>
      </c>
      <c r="K25" s="25">
        <f t="shared" si="2"/>
        <v>0</v>
      </c>
      <c r="L25" s="4"/>
    </row>
    <row r="26" spans="1:12" ht="26.25">
      <c r="A26" s="24" t="s">
        <v>46</v>
      </c>
      <c r="B26" s="19">
        <v>440</v>
      </c>
      <c r="C26" s="20">
        <f>B26/B66*100</f>
        <v>0.009526597187605611</v>
      </c>
      <c r="D26" s="19">
        <v>0</v>
      </c>
      <c r="E26" s="20">
        <f t="shared" si="1"/>
        <v>0</v>
      </c>
      <c r="F26" s="25">
        <v>0</v>
      </c>
      <c r="G26" s="25">
        <f t="shared" si="5"/>
        <v>0</v>
      </c>
      <c r="H26" s="25">
        <v>0</v>
      </c>
      <c r="I26" s="25">
        <f t="shared" si="2"/>
        <v>0</v>
      </c>
      <c r="J26" s="25">
        <v>0</v>
      </c>
      <c r="K26" s="25">
        <f t="shared" si="2"/>
        <v>0</v>
      </c>
      <c r="L26" s="4"/>
    </row>
    <row r="27" spans="1:12" ht="41.25" customHeight="1">
      <c r="A27" s="24" t="s">
        <v>47</v>
      </c>
      <c r="B27" s="19">
        <v>1138.9</v>
      </c>
      <c r="C27" s="20">
        <f>B27/B66*100</f>
        <v>0.024658730765827346</v>
      </c>
      <c r="D27" s="19">
        <v>2000</v>
      </c>
      <c r="E27" s="20">
        <f t="shared" si="1"/>
        <v>0.12116080043428878</v>
      </c>
      <c r="F27" s="25">
        <v>0</v>
      </c>
      <c r="G27" s="25">
        <f t="shared" si="5"/>
        <v>0</v>
      </c>
      <c r="H27" s="25">
        <v>0</v>
      </c>
      <c r="I27" s="25">
        <f t="shared" si="2"/>
        <v>0</v>
      </c>
      <c r="J27" s="25">
        <v>0</v>
      </c>
      <c r="K27" s="25">
        <f t="shared" si="2"/>
        <v>0</v>
      </c>
      <c r="L27" s="4"/>
    </row>
    <row r="28" spans="1:12" ht="39">
      <c r="A28" s="18" t="s">
        <v>48</v>
      </c>
      <c r="B28" s="19">
        <v>30768.4</v>
      </c>
      <c r="C28" s="20">
        <f>B28/B66*100</f>
        <v>0.6661776202434648</v>
      </c>
      <c r="D28" s="19">
        <v>4000</v>
      </c>
      <c r="E28" s="20">
        <f t="shared" si="1"/>
        <v>0.24232160086857757</v>
      </c>
      <c r="F28" s="25">
        <v>0</v>
      </c>
      <c r="G28" s="25">
        <f t="shared" si="5"/>
        <v>0</v>
      </c>
      <c r="H28" s="25">
        <v>0</v>
      </c>
      <c r="I28" s="25">
        <f t="shared" si="2"/>
        <v>0</v>
      </c>
      <c r="J28" s="25">
        <v>0</v>
      </c>
      <c r="K28" s="25">
        <f t="shared" si="2"/>
        <v>0</v>
      </c>
      <c r="L28" s="4"/>
    </row>
    <row r="29" spans="1:12" ht="39">
      <c r="A29" s="18" t="s">
        <v>49</v>
      </c>
      <c r="B29" s="19">
        <v>26794.8</v>
      </c>
      <c r="C29" s="20">
        <f>B29/B66*100</f>
        <v>0.5801437870964883</v>
      </c>
      <c r="D29" s="19">
        <v>5000</v>
      </c>
      <c r="E29" s="20">
        <f t="shared" si="1"/>
        <v>0.30290200108572196</v>
      </c>
      <c r="F29" s="25">
        <v>0</v>
      </c>
      <c r="G29" s="25">
        <f t="shared" si="5"/>
        <v>0</v>
      </c>
      <c r="H29" s="25">
        <v>0</v>
      </c>
      <c r="I29" s="25">
        <f t="shared" si="2"/>
        <v>0</v>
      </c>
      <c r="J29" s="25">
        <v>0</v>
      </c>
      <c r="K29" s="25">
        <f t="shared" si="2"/>
        <v>0</v>
      </c>
      <c r="L29" s="4"/>
    </row>
    <row r="30" spans="1:12" ht="52.5">
      <c r="A30" s="18" t="s">
        <v>18</v>
      </c>
      <c r="B30" s="19">
        <v>1351.1</v>
      </c>
      <c r="C30" s="20">
        <f>B30/B66*100</f>
        <v>0.029253148773122597</v>
      </c>
      <c r="D30" s="19">
        <v>0</v>
      </c>
      <c r="E30" s="20">
        <f t="shared" si="1"/>
        <v>0</v>
      </c>
      <c r="F30" s="25">
        <v>0</v>
      </c>
      <c r="G30" s="25">
        <f t="shared" si="5"/>
        <v>0</v>
      </c>
      <c r="H30" s="25">
        <v>0</v>
      </c>
      <c r="I30" s="25">
        <f t="shared" si="2"/>
        <v>0</v>
      </c>
      <c r="J30" s="25">
        <v>0</v>
      </c>
      <c r="K30" s="25">
        <f t="shared" si="2"/>
        <v>0</v>
      </c>
      <c r="L30" s="4"/>
    </row>
    <row r="31" spans="1:12" ht="52.5">
      <c r="A31" s="18" t="s">
        <v>37</v>
      </c>
      <c r="B31" s="25">
        <v>0</v>
      </c>
      <c r="C31" s="20">
        <f>B31/B66*100</f>
        <v>0</v>
      </c>
      <c r="D31" s="19">
        <v>1000</v>
      </c>
      <c r="E31" s="20">
        <f t="shared" si="1"/>
        <v>0.06058040021714439</v>
      </c>
      <c r="F31" s="25"/>
      <c r="G31" s="25">
        <f t="shared" si="5"/>
        <v>0</v>
      </c>
      <c r="H31" s="25"/>
      <c r="I31" s="25">
        <f t="shared" si="2"/>
        <v>0</v>
      </c>
      <c r="J31" s="25"/>
      <c r="K31" s="25">
        <f t="shared" si="2"/>
        <v>0</v>
      </c>
      <c r="L31" s="4"/>
    </row>
    <row r="32" spans="1:12" s="28" customFormat="1" ht="19.5" customHeight="1">
      <c r="A32" s="24" t="s">
        <v>20</v>
      </c>
      <c r="B32" s="26">
        <f>B33+B34+B35</f>
        <v>31398.5</v>
      </c>
      <c r="C32" s="20">
        <f>B32/B66*100</f>
        <v>0.6798201404432609</v>
      </c>
      <c r="D32" s="26">
        <f>D33+D34+D35</f>
        <v>14902</v>
      </c>
      <c r="E32" s="20">
        <f t="shared" si="1"/>
        <v>0.9027691240358857</v>
      </c>
      <c r="F32" s="26">
        <f>F33+F34+F35</f>
        <v>14902</v>
      </c>
      <c r="G32" s="25">
        <f t="shared" si="5"/>
        <v>1.141213578251358</v>
      </c>
      <c r="H32" s="26">
        <f>H33+H34+H35</f>
        <v>14902</v>
      </c>
      <c r="I32" s="25">
        <f t="shared" si="2"/>
        <v>1.0831260346008689</v>
      </c>
      <c r="J32" s="26">
        <f>J33+J34+J35</f>
        <v>14902</v>
      </c>
      <c r="K32" s="25">
        <f t="shared" si="2"/>
        <v>1.0831260346008689</v>
      </c>
      <c r="L32" s="27"/>
    </row>
    <row r="33" spans="1:12" ht="39">
      <c r="A33" s="18" t="s">
        <v>21</v>
      </c>
      <c r="B33" s="19">
        <v>15517</v>
      </c>
      <c r="C33" s="20">
        <f>B33/B66*100</f>
        <v>0.33596411036380974</v>
      </c>
      <c r="D33" s="19">
        <v>0</v>
      </c>
      <c r="E33" s="20">
        <f t="shared" si="1"/>
        <v>0</v>
      </c>
      <c r="F33" s="25">
        <v>0</v>
      </c>
      <c r="G33" s="25">
        <f t="shared" si="5"/>
        <v>0</v>
      </c>
      <c r="H33" s="25">
        <v>0</v>
      </c>
      <c r="I33" s="25">
        <f t="shared" si="2"/>
        <v>0</v>
      </c>
      <c r="J33" s="25">
        <v>0</v>
      </c>
      <c r="K33" s="25">
        <f t="shared" si="2"/>
        <v>0</v>
      </c>
      <c r="L33" s="4"/>
    </row>
    <row r="34" spans="1:12" ht="66">
      <c r="A34" s="18" t="s">
        <v>22</v>
      </c>
      <c r="B34" s="19">
        <v>14124.8</v>
      </c>
      <c r="C34" s="20">
        <f>B34/B66*100</f>
        <v>0.3058210908079358</v>
      </c>
      <c r="D34" s="19">
        <v>14902</v>
      </c>
      <c r="E34" s="20">
        <f t="shared" si="1"/>
        <v>0.9027691240358857</v>
      </c>
      <c r="F34" s="19">
        <v>14902</v>
      </c>
      <c r="G34" s="25">
        <f t="shared" si="5"/>
        <v>1.141213578251358</v>
      </c>
      <c r="H34" s="19">
        <v>14902</v>
      </c>
      <c r="I34" s="25">
        <f t="shared" si="2"/>
        <v>1.0831260346008689</v>
      </c>
      <c r="J34" s="19">
        <v>14902</v>
      </c>
      <c r="K34" s="25">
        <f t="shared" si="2"/>
        <v>1.0831260346008689</v>
      </c>
      <c r="L34" s="4"/>
    </row>
    <row r="35" spans="1:12" ht="52.5">
      <c r="A35" s="18" t="s">
        <v>23</v>
      </c>
      <c r="B35" s="19">
        <v>1756.7</v>
      </c>
      <c r="C35" s="20">
        <f>B35/B66*100</f>
        <v>0.038034939271515404</v>
      </c>
      <c r="D35" s="19">
        <v>0</v>
      </c>
      <c r="E35" s="20">
        <f t="shared" si="1"/>
        <v>0</v>
      </c>
      <c r="F35" s="25">
        <v>0</v>
      </c>
      <c r="G35" s="25">
        <f t="shared" si="5"/>
        <v>0</v>
      </c>
      <c r="H35" s="25">
        <v>0</v>
      </c>
      <c r="I35" s="25">
        <f t="shared" si="2"/>
        <v>0</v>
      </c>
      <c r="J35" s="25">
        <v>0</v>
      </c>
      <c r="K35" s="25">
        <f t="shared" si="2"/>
        <v>0</v>
      </c>
      <c r="L35" s="4"/>
    </row>
    <row r="36" spans="1:12" ht="43.5" customHeight="1">
      <c r="A36" s="15" t="s">
        <v>25</v>
      </c>
      <c r="B36" s="30">
        <f>B37+B38+B39+B40+B41+B44+B42+B43</f>
        <v>3164485.4000000004</v>
      </c>
      <c r="C36" s="22">
        <f>B36/B66*100</f>
        <v>68.51540389058869</v>
      </c>
      <c r="D36" s="30">
        <f>D37+D38+D39+D40+D41+D44+D42+D43</f>
        <v>853439.1</v>
      </c>
      <c r="E36" s="22">
        <f t="shared" si="1"/>
        <v>51.70168223895951</v>
      </c>
      <c r="F36" s="30">
        <f>F37+F38+F39+F40+F41+F44+F42+F43</f>
        <v>756272.2000000001</v>
      </c>
      <c r="G36" s="30">
        <f t="shared" si="5"/>
        <v>57.916259796941794</v>
      </c>
      <c r="H36" s="30">
        <f>H37+H38+H39+H40+H41+H44+H42+H43</f>
        <v>826301.8</v>
      </c>
      <c r="I36" s="30">
        <f t="shared" si="2"/>
        <v>60.05831378456317</v>
      </c>
      <c r="J36" s="30">
        <f>J37+J38+J39+J40+J41+J44+J42+J43</f>
        <v>826301.8</v>
      </c>
      <c r="K36" s="30">
        <f t="shared" si="2"/>
        <v>60.05831378456317</v>
      </c>
      <c r="L36" s="4"/>
    </row>
    <row r="37" spans="1:12" ht="30" customHeight="1">
      <c r="A37" s="18" t="s">
        <v>50</v>
      </c>
      <c r="B37" s="19">
        <v>2901383</v>
      </c>
      <c r="C37" s="20">
        <f>B37/B66*100</f>
        <v>62.81887983628803</v>
      </c>
      <c r="D37" s="19">
        <f>663013.2+30000</f>
        <v>693013.2</v>
      </c>
      <c r="E37" s="20">
        <f t="shared" si="1"/>
        <v>41.98301701176392</v>
      </c>
      <c r="F37" s="25">
        <f>697783.9+10000</f>
        <v>707783.9</v>
      </c>
      <c r="G37" s="25">
        <f t="shared" si="5"/>
        <v>54.20296585342245</v>
      </c>
      <c r="H37" s="25">
        <f>767813.5+10000</f>
        <v>777813.5</v>
      </c>
      <c r="I37" s="25">
        <f t="shared" si="2"/>
        <v>56.53402576258374</v>
      </c>
      <c r="J37" s="25">
        <f>767813.5+10000</f>
        <v>777813.5</v>
      </c>
      <c r="K37" s="25">
        <f t="shared" si="2"/>
        <v>56.53402576258374</v>
      </c>
      <c r="L37" s="4"/>
    </row>
    <row r="38" spans="1:12" ht="32.25" customHeight="1">
      <c r="A38" s="18" t="s">
        <v>51</v>
      </c>
      <c r="B38" s="19">
        <v>17220.5</v>
      </c>
      <c r="C38" s="20">
        <f>B38/B66*100</f>
        <v>0.3728471974299146</v>
      </c>
      <c r="D38" s="19">
        <v>0</v>
      </c>
      <c r="E38" s="20">
        <f t="shared" si="1"/>
        <v>0</v>
      </c>
      <c r="F38" s="19">
        <v>0</v>
      </c>
      <c r="G38" s="25">
        <f t="shared" si="5"/>
        <v>0</v>
      </c>
      <c r="H38" s="19">
        <v>0</v>
      </c>
      <c r="I38" s="25">
        <f t="shared" si="2"/>
        <v>0</v>
      </c>
      <c r="J38" s="19">
        <v>0</v>
      </c>
      <c r="K38" s="25">
        <f t="shared" si="2"/>
        <v>0</v>
      </c>
      <c r="L38" s="4"/>
    </row>
    <row r="39" spans="1:12" ht="26.25">
      <c r="A39" s="18" t="s">
        <v>26</v>
      </c>
      <c r="B39" s="19">
        <v>8881.1</v>
      </c>
      <c r="C39" s="20">
        <f>B39/B66*100</f>
        <v>0.19228786882464594</v>
      </c>
      <c r="D39" s="19">
        <v>0</v>
      </c>
      <c r="E39" s="20">
        <f t="shared" si="1"/>
        <v>0</v>
      </c>
      <c r="F39" s="19">
        <v>0</v>
      </c>
      <c r="G39" s="25">
        <f t="shared" si="5"/>
        <v>0</v>
      </c>
      <c r="H39" s="19">
        <v>0</v>
      </c>
      <c r="I39" s="25">
        <f t="shared" si="2"/>
        <v>0</v>
      </c>
      <c r="J39" s="19">
        <v>0</v>
      </c>
      <c r="K39" s="25">
        <f t="shared" si="2"/>
        <v>0</v>
      </c>
      <c r="L39" s="4"/>
    </row>
    <row r="40" spans="1:12" ht="32.25" customHeight="1">
      <c r="A40" s="18" t="s">
        <v>35</v>
      </c>
      <c r="B40" s="25">
        <v>45910.3</v>
      </c>
      <c r="C40" s="20">
        <f>B40/B66*100</f>
        <v>0.9940203065048407</v>
      </c>
      <c r="D40" s="19">
        <v>48090</v>
      </c>
      <c r="E40" s="20">
        <f t="shared" si="1"/>
        <v>2.9133114464424734</v>
      </c>
      <c r="F40" s="19">
        <v>45097.5</v>
      </c>
      <c r="G40" s="25">
        <f t="shared" si="5"/>
        <v>3.4536222886317685</v>
      </c>
      <c r="H40" s="19">
        <v>45097.5</v>
      </c>
      <c r="I40" s="25">
        <f t="shared" si="2"/>
        <v>3.277833602564266</v>
      </c>
      <c r="J40" s="19">
        <v>45097.5</v>
      </c>
      <c r="K40" s="25">
        <f t="shared" si="2"/>
        <v>3.277833602564266</v>
      </c>
      <c r="L40" s="4"/>
    </row>
    <row r="41" spans="1:12" ht="54.75" customHeight="1">
      <c r="A41" s="18" t="s">
        <v>40</v>
      </c>
      <c r="B41" s="25">
        <v>0</v>
      </c>
      <c r="C41" s="20">
        <f>B41/B66*100</f>
        <v>0</v>
      </c>
      <c r="D41" s="19">
        <v>14175</v>
      </c>
      <c r="E41" s="20">
        <f t="shared" si="1"/>
        <v>0.8587271730780218</v>
      </c>
      <c r="F41" s="19">
        <v>0</v>
      </c>
      <c r="G41" s="25">
        <f t="shared" si="5"/>
        <v>0</v>
      </c>
      <c r="H41" s="19">
        <v>0</v>
      </c>
      <c r="I41" s="25">
        <f t="shared" si="2"/>
        <v>0</v>
      </c>
      <c r="J41" s="19">
        <v>0</v>
      </c>
      <c r="K41" s="25">
        <f t="shared" si="2"/>
        <v>0</v>
      </c>
      <c r="L41" s="4"/>
    </row>
    <row r="42" spans="1:12" ht="54.75" customHeight="1">
      <c r="A42" s="18" t="s">
        <v>33</v>
      </c>
      <c r="B42" s="25">
        <v>36021.6</v>
      </c>
      <c r="C42" s="20">
        <f>B42/B48*100</f>
        <v>55.47989828623706</v>
      </c>
      <c r="D42" s="19">
        <f>25000+3160.9+70000</f>
        <v>98160.9</v>
      </c>
      <c r="E42" s="20">
        <f t="shared" si="1"/>
        <v>5.946626607675089</v>
      </c>
      <c r="F42" s="19">
        <v>3390.8</v>
      </c>
      <c r="G42" s="25">
        <f t="shared" si="5"/>
        <v>0.2596716548875792</v>
      </c>
      <c r="H42" s="19">
        <v>3390.8</v>
      </c>
      <c r="I42" s="25">
        <f>H42/1375832.5*100</f>
        <v>0.2464544194151541</v>
      </c>
      <c r="J42" s="19">
        <v>3390.8</v>
      </c>
      <c r="K42" s="25">
        <f>J42/1375832.5*100</f>
        <v>0.2464544194151541</v>
      </c>
      <c r="L42" s="4"/>
    </row>
    <row r="43" spans="1:12" ht="43.5" customHeight="1">
      <c r="A43" s="18" t="s">
        <v>57</v>
      </c>
      <c r="B43" s="25">
        <f>32389.2-85</f>
        <v>32304.2</v>
      </c>
      <c r="C43" s="20">
        <f>B43/B48*100</f>
        <v>49.75441763326059</v>
      </c>
      <c r="D43" s="19">
        <v>0</v>
      </c>
      <c r="E43" s="20">
        <f t="shared" si="1"/>
        <v>0</v>
      </c>
      <c r="F43" s="19">
        <v>0</v>
      </c>
      <c r="G43" s="25">
        <f t="shared" si="5"/>
        <v>0</v>
      </c>
      <c r="H43" s="19">
        <v>0</v>
      </c>
      <c r="I43" s="25">
        <f>H43/1375832.5*100</f>
        <v>0</v>
      </c>
      <c r="J43" s="19">
        <v>0</v>
      </c>
      <c r="K43" s="25">
        <f>J43/1375832.5*100</f>
        <v>0</v>
      </c>
      <c r="L43" s="4"/>
    </row>
    <row r="44" spans="1:12" s="28" customFormat="1" ht="23.25" customHeight="1">
      <c r="A44" s="24" t="s">
        <v>20</v>
      </c>
      <c r="B44" s="26">
        <f>B45+B46</f>
        <v>122764.7</v>
      </c>
      <c r="C44" s="20">
        <f>B44/B66*100</f>
        <v>2.658022376721015</v>
      </c>
      <c r="D44" s="26">
        <f>D45+D46</f>
        <v>0</v>
      </c>
      <c r="E44" s="20">
        <f t="shared" si="1"/>
        <v>0</v>
      </c>
      <c r="F44" s="26">
        <f>F45+F46</f>
        <v>0</v>
      </c>
      <c r="G44" s="25">
        <f t="shared" si="5"/>
        <v>0</v>
      </c>
      <c r="H44" s="26">
        <f>H45+H46</f>
        <v>0</v>
      </c>
      <c r="I44" s="25">
        <f t="shared" si="2"/>
        <v>0</v>
      </c>
      <c r="J44" s="26">
        <f>J45+J46</f>
        <v>0</v>
      </c>
      <c r="K44" s="25">
        <f t="shared" si="2"/>
        <v>0</v>
      </c>
      <c r="L44" s="27"/>
    </row>
    <row r="45" spans="1:12" ht="41.25" customHeight="1">
      <c r="A45" s="18" t="s">
        <v>61</v>
      </c>
      <c r="B45" s="19">
        <f>79953.7+14270</f>
        <v>94223.7</v>
      </c>
      <c r="C45" s="20">
        <f>B45/B66*100</f>
        <v>2.040070989604079</v>
      </c>
      <c r="D45" s="19">
        <v>0</v>
      </c>
      <c r="E45" s="20">
        <f t="shared" si="1"/>
        <v>0</v>
      </c>
      <c r="F45" s="19">
        <v>0</v>
      </c>
      <c r="G45" s="25">
        <f t="shared" si="5"/>
        <v>0</v>
      </c>
      <c r="H45" s="19">
        <v>0</v>
      </c>
      <c r="I45" s="25">
        <f t="shared" si="2"/>
        <v>0</v>
      </c>
      <c r="J45" s="19">
        <v>0</v>
      </c>
      <c r="K45" s="25">
        <f t="shared" si="2"/>
        <v>0</v>
      </c>
      <c r="L45" s="4"/>
    </row>
    <row r="46" spans="1:12" ht="66" customHeight="1">
      <c r="A46" s="18" t="s">
        <v>24</v>
      </c>
      <c r="B46" s="19">
        <v>28541</v>
      </c>
      <c r="C46" s="20">
        <f>B46/B66*100</f>
        <v>0.6179513871169359</v>
      </c>
      <c r="D46" s="19">
        <v>0</v>
      </c>
      <c r="E46" s="20">
        <f t="shared" si="1"/>
        <v>0</v>
      </c>
      <c r="F46" s="19">
        <v>0</v>
      </c>
      <c r="G46" s="25">
        <f t="shared" si="5"/>
        <v>0</v>
      </c>
      <c r="H46" s="19">
        <v>0</v>
      </c>
      <c r="I46" s="25">
        <f t="shared" si="2"/>
        <v>0</v>
      </c>
      <c r="J46" s="19">
        <v>0</v>
      </c>
      <c r="K46" s="25">
        <f t="shared" si="2"/>
        <v>0</v>
      </c>
      <c r="L46" s="4"/>
    </row>
    <row r="47" spans="1:12" ht="39">
      <c r="A47" s="29" t="s">
        <v>27</v>
      </c>
      <c r="B47" s="30">
        <f>B48+B49+B50+B51+B52+B53+B54</f>
        <v>889200.6</v>
      </c>
      <c r="C47" s="22">
        <f>B47/B66*100</f>
        <v>19.252399852675506</v>
      </c>
      <c r="D47" s="30">
        <f>D48+D49+D50+D51+D52+D53+D54</f>
        <v>319500</v>
      </c>
      <c r="E47" s="22">
        <f t="shared" si="1"/>
        <v>19.35543786937763</v>
      </c>
      <c r="F47" s="30">
        <f>F48+F49+F50+F51+F52+F53+F54</f>
        <v>5000</v>
      </c>
      <c r="G47" s="30">
        <f t="shared" si="5"/>
        <v>0.3829061797917588</v>
      </c>
      <c r="H47" s="30">
        <f>H48+H49+H50+H51+H52+H53+H54</f>
        <v>5000</v>
      </c>
      <c r="I47" s="30">
        <f t="shared" si="2"/>
        <v>0.36341633156652425</v>
      </c>
      <c r="J47" s="30">
        <f>J48+J49+J50+J51+J52+J53+J54</f>
        <v>5000</v>
      </c>
      <c r="K47" s="30">
        <f t="shared" si="2"/>
        <v>0.36341633156652425</v>
      </c>
      <c r="L47" s="4"/>
    </row>
    <row r="48" spans="1:12" ht="36.75" customHeight="1">
      <c r="A48" s="18" t="s">
        <v>53</v>
      </c>
      <c r="B48" s="19">
        <v>64927.3</v>
      </c>
      <c r="C48" s="20">
        <f>B48/B66*100</f>
        <v>1.4057641672246042</v>
      </c>
      <c r="D48" s="19">
        <v>20000</v>
      </c>
      <c r="E48" s="20">
        <f t="shared" si="1"/>
        <v>1.2116080043428878</v>
      </c>
      <c r="F48" s="19">
        <v>0</v>
      </c>
      <c r="G48" s="25">
        <f t="shared" si="5"/>
        <v>0</v>
      </c>
      <c r="H48" s="19">
        <v>0</v>
      </c>
      <c r="I48" s="25">
        <f t="shared" si="2"/>
        <v>0</v>
      </c>
      <c r="J48" s="19">
        <v>0</v>
      </c>
      <c r="K48" s="25">
        <f t="shared" si="2"/>
        <v>0</v>
      </c>
      <c r="L48" s="4"/>
    </row>
    <row r="49" spans="1:12" ht="29.25" customHeight="1">
      <c r="A49" s="18" t="s">
        <v>54</v>
      </c>
      <c r="B49" s="19">
        <v>274685.1</v>
      </c>
      <c r="C49" s="20">
        <f>B49/B66*100</f>
        <v>5.947305229857196</v>
      </c>
      <c r="D49" s="19">
        <f>25000+15000+3100</f>
        <v>43100</v>
      </c>
      <c r="E49" s="20">
        <f t="shared" si="1"/>
        <v>2.6110152493589234</v>
      </c>
      <c r="F49" s="19">
        <v>5000</v>
      </c>
      <c r="G49" s="25">
        <f t="shared" si="5"/>
        <v>0.3829061797917588</v>
      </c>
      <c r="H49" s="19">
        <v>5000</v>
      </c>
      <c r="I49" s="25">
        <f t="shared" si="2"/>
        <v>0.36341633156652425</v>
      </c>
      <c r="J49" s="19">
        <v>5000</v>
      </c>
      <c r="K49" s="25">
        <f t="shared" si="2"/>
        <v>0.36341633156652425</v>
      </c>
      <c r="L49" s="4"/>
    </row>
    <row r="50" spans="1:12" ht="39">
      <c r="A50" s="18" t="s">
        <v>28</v>
      </c>
      <c r="B50" s="19">
        <v>44588</v>
      </c>
      <c r="C50" s="20">
        <f>B50/B66*100</f>
        <v>0.9653907168203614</v>
      </c>
      <c r="D50" s="19">
        <f>300+9000</f>
        <v>9300</v>
      </c>
      <c r="E50" s="20">
        <f t="shared" si="1"/>
        <v>0.5633977220194428</v>
      </c>
      <c r="F50" s="19">
        <v>0</v>
      </c>
      <c r="G50" s="25">
        <f t="shared" si="5"/>
        <v>0</v>
      </c>
      <c r="H50" s="19">
        <v>0</v>
      </c>
      <c r="I50" s="25">
        <f t="shared" si="2"/>
        <v>0</v>
      </c>
      <c r="J50" s="19">
        <v>0</v>
      </c>
      <c r="K50" s="25">
        <f t="shared" si="2"/>
        <v>0</v>
      </c>
      <c r="L50" s="4"/>
    </row>
    <row r="51" spans="1:12" ht="32.25" customHeight="1">
      <c r="A51" s="18" t="s">
        <v>52</v>
      </c>
      <c r="B51" s="19">
        <v>99157.3</v>
      </c>
      <c r="C51" s="20">
        <f>B51/B66*100</f>
        <v>2.146890125705832</v>
      </c>
      <c r="D51" s="19">
        <v>0</v>
      </c>
      <c r="E51" s="20">
        <f t="shared" si="1"/>
        <v>0</v>
      </c>
      <c r="F51" s="19">
        <v>0</v>
      </c>
      <c r="G51" s="25">
        <f t="shared" si="5"/>
        <v>0</v>
      </c>
      <c r="H51" s="19">
        <v>0</v>
      </c>
      <c r="I51" s="25">
        <f t="shared" si="2"/>
        <v>0</v>
      </c>
      <c r="J51" s="19">
        <v>0</v>
      </c>
      <c r="K51" s="25">
        <f t="shared" si="2"/>
        <v>0</v>
      </c>
      <c r="L51" s="4"/>
    </row>
    <row r="52" spans="1:12" ht="26.25" customHeight="1">
      <c r="A52" s="18" t="s">
        <v>39</v>
      </c>
      <c r="B52" s="19">
        <v>229880.3</v>
      </c>
      <c r="C52" s="20">
        <f>B52/B66*100</f>
        <v>4.977220498786214</v>
      </c>
      <c r="D52" s="19">
        <v>247100</v>
      </c>
      <c r="E52" s="20">
        <f t="shared" si="1"/>
        <v>14.969416893656378</v>
      </c>
      <c r="F52" s="19">
        <v>0</v>
      </c>
      <c r="G52" s="25">
        <f t="shared" si="5"/>
        <v>0</v>
      </c>
      <c r="H52" s="19">
        <v>0</v>
      </c>
      <c r="I52" s="25">
        <f t="shared" si="2"/>
        <v>0</v>
      </c>
      <c r="J52" s="19">
        <v>0</v>
      </c>
      <c r="K52" s="25">
        <f t="shared" si="2"/>
        <v>0</v>
      </c>
      <c r="L52" s="4"/>
    </row>
    <row r="53" spans="1:12" ht="41.25" customHeight="1" thickBot="1">
      <c r="A53" s="18" t="s">
        <v>55</v>
      </c>
      <c r="B53" s="19">
        <v>175962.6</v>
      </c>
      <c r="C53" s="20">
        <f>B53/B66*100</f>
        <v>3.8098291142812983</v>
      </c>
      <c r="D53" s="19">
        <v>0</v>
      </c>
      <c r="E53" s="20">
        <f t="shared" si="1"/>
        <v>0</v>
      </c>
      <c r="F53" s="19">
        <v>0</v>
      </c>
      <c r="G53" s="25">
        <f t="shared" si="5"/>
        <v>0</v>
      </c>
      <c r="H53" s="19">
        <v>0</v>
      </c>
      <c r="I53" s="25">
        <f t="shared" si="2"/>
        <v>0</v>
      </c>
      <c r="J53" s="19">
        <v>0</v>
      </c>
      <c r="K53" s="25">
        <f t="shared" si="2"/>
        <v>0</v>
      </c>
      <c r="L53" s="4"/>
    </row>
    <row r="54" spans="1:12" ht="26.25" customHeight="1" hidden="1">
      <c r="A54" s="24" t="s">
        <v>20</v>
      </c>
      <c r="B54" s="31">
        <f>B55</f>
        <v>0</v>
      </c>
      <c r="C54" s="20">
        <f>B54/B66*100</f>
        <v>0</v>
      </c>
      <c r="D54" s="31">
        <f>D55</f>
        <v>0</v>
      </c>
      <c r="E54" s="20">
        <f t="shared" si="1"/>
        <v>0</v>
      </c>
      <c r="F54" s="31">
        <f>F55</f>
        <v>0</v>
      </c>
      <c r="G54" s="25">
        <f t="shared" si="5"/>
        <v>0</v>
      </c>
      <c r="H54" s="31">
        <f>H55</f>
        <v>0</v>
      </c>
      <c r="I54" s="25">
        <f t="shared" si="2"/>
        <v>0</v>
      </c>
      <c r="J54" s="31">
        <f>J55</f>
        <v>0</v>
      </c>
      <c r="K54" s="25">
        <f t="shared" si="2"/>
        <v>0</v>
      </c>
      <c r="L54" s="4"/>
    </row>
    <row r="55" spans="1:12" ht="18" customHeight="1" hidden="1" thickBot="1">
      <c r="A55" s="42"/>
      <c r="B55" s="32"/>
      <c r="C55" s="43">
        <f>B55/B66*100</f>
        <v>0</v>
      </c>
      <c r="D55" s="32"/>
      <c r="E55" s="43">
        <f t="shared" si="1"/>
        <v>0</v>
      </c>
      <c r="F55" s="32"/>
      <c r="G55" s="40"/>
      <c r="H55" s="32"/>
      <c r="I55" s="40">
        <f t="shared" si="2"/>
        <v>0</v>
      </c>
      <c r="J55" s="32"/>
      <c r="K55" s="40">
        <f t="shared" si="2"/>
        <v>0</v>
      </c>
      <c r="L55" s="4"/>
    </row>
    <row r="56" spans="1:12" ht="27" thickBot="1">
      <c r="A56" s="12" t="s">
        <v>29</v>
      </c>
      <c r="B56" s="33">
        <f>B57</f>
        <v>345239.2</v>
      </c>
      <c r="C56" s="14">
        <f>B56/B66*100</f>
        <v>7.474897254025481</v>
      </c>
      <c r="D56" s="33">
        <f>D57</f>
        <v>400000</v>
      </c>
      <c r="E56" s="14">
        <f t="shared" si="1"/>
        <v>24.232160086857757</v>
      </c>
      <c r="F56" s="33">
        <f>F57</f>
        <v>500000</v>
      </c>
      <c r="G56" s="13">
        <f aca="true" t="shared" si="6" ref="G56:G62">F56/1305802.9*100</f>
        <v>38.29061797917588</v>
      </c>
      <c r="H56" s="33">
        <f>H57</f>
        <v>500000</v>
      </c>
      <c r="I56" s="13">
        <f t="shared" si="2"/>
        <v>36.34163315665243</v>
      </c>
      <c r="J56" s="33">
        <f>J57</f>
        <v>500000</v>
      </c>
      <c r="K56" s="41">
        <f t="shared" si="2"/>
        <v>36.34163315665243</v>
      </c>
      <c r="L56" s="4"/>
    </row>
    <row r="57" spans="1:12" ht="26.25">
      <c r="A57" s="44" t="s">
        <v>30</v>
      </c>
      <c r="B57" s="16">
        <f>B58</f>
        <v>345239.2</v>
      </c>
      <c r="C57" s="17">
        <f>B57/B66*100</f>
        <v>7.474897254025481</v>
      </c>
      <c r="D57" s="16">
        <f>D58</f>
        <v>400000</v>
      </c>
      <c r="E57" s="17">
        <f t="shared" si="1"/>
        <v>24.232160086857757</v>
      </c>
      <c r="F57" s="16">
        <f>F58</f>
        <v>500000</v>
      </c>
      <c r="G57" s="16">
        <f t="shared" si="6"/>
        <v>38.29061797917588</v>
      </c>
      <c r="H57" s="16">
        <f>H58</f>
        <v>500000</v>
      </c>
      <c r="I57" s="16">
        <f t="shared" si="2"/>
        <v>36.34163315665243</v>
      </c>
      <c r="J57" s="16">
        <f>J58</f>
        <v>500000</v>
      </c>
      <c r="K57" s="16">
        <f t="shared" si="2"/>
        <v>36.34163315665243</v>
      </c>
      <c r="L57" s="4"/>
    </row>
    <row r="58" spans="1:12" s="2" customFormat="1" ht="53.25" thickBot="1">
      <c r="A58" s="39" t="s">
        <v>38</v>
      </c>
      <c r="B58" s="25">
        <v>345239.2</v>
      </c>
      <c r="C58" s="20">
        <f>B58/B66*100</f>
        <v>7.474897254025481</v>
      </c>
      <c r="D58" s="25">
        <v>400000</v>
      </c>
      <c r="E58" s="20">
        <f t="shared" si="1"/>
        <v>24.232160086857757</v>
      </c>
      <c r="F58" s="25">
        <v>500000</v>
      </c>
      <c r="G58" s="25">
        <f t="shared" si="6"/>
        <v>38.29061797917588</v>
      </c>
      <c r="H58" s="25">
        <v>500000</v>
      </c>
      <c r="I58" s="25">
        <f t="shared" si="2"/>
        <v>36.34163315665243</v>
      </c>
      <c r="J58" s="25">
        <v>500000</v>
      </c>
      <c r="K58" s="25">
        <f t="shared" si="2"/>
        <v>36.34163315665243</v>
      </c>
      <c r="L58" s="37"/>
    </row>
    <row r="59" spans="1:12" ht="18" customHeight="1" hidden="1" thickBot="1">
      <c r="A59" s="38"/>
      <c r="B59" s="32"/>
      <c r="C59" s="43"/>
      <c r="D59" s="32"/>
      <c r="E59" s="43"/>
      <c r="F59" s="32"/>
      <c r="G59" s="40"/>
      <c r="H59" s="32"/>
      <c r="I59" s="40"/>
      <c r="J59" s="32"/>
      <c r="K59" s="40"/>
      <c r="L59" s="4"/>
    </row>
    <row r="60" spans="1:12" ht="27" thickBot="1">
      <c r="A60" s="12" t="s">
        <v>31</v>
      </c>
      <c r="B60" s="13">
        <f>B61</f>
        <v>30007.9</v>
      </c>
      <c r="C60" s="14">
        <f>B60/B66*100</f>
        <v>0.6497117630589783</v>
      </c>
      <c r="D60" s="13">
        <f>D61</f>
        <v>28857.8</v>
      </c>
      <c r="E60" s="14">
        <f t="shared" si="1"/>
        <v>1.7482170733863094</v>
      </c>
      <c r="F60" s="13">
        <f>F61</f>
        <v>29628.7</v>
      </c>
      <c r="G60" s="13">
        <f t="shared" si="6"/>
        <v>2.2690024658392165</v>
      </c>
      <c r="H60" s="13">
        <f>H61</f>
        <v>29628.7</v>
      </c>
      <c r="I60" s="13">
        <f t="shared" si="2"/>
        <v>2.1535106926170156</v>
      </c>
      <c r="J60" s="13">
        <f>J61</f>
        <v>29628.7</v>
      </c>
      <c r="K60" s="41">
        <f t="shared" si="2"/>
        <v>2.1535106926170156</v>
      </c>
      <c r="L60" s="4"/>
    </row>
    <row r="61" spans="1:12" ht="42.75" customHeight="1">
      <c r="A61" s="44" t="s">
        <v>32</v>
      </c>
      <c r="B61" s="34">
        <f>B62+B63+B64</f>
        <v>30007.9</v>
      </c>
      <c r="C61" s="17">
        <f>B61/B66*100</f>
        <v>0.6497117630589783</v>
      </c>
      <c r="D61" s="34">
        <f>D62+D63</f>
        <v>28857.8</v>
      </c>
      <c r="E61" s="17">
        <f t="shared" si="1"/>
        <v>1.7482170733863094</v>
      </c>
      <c r="F61" s="34">
        <f>F62+F63</f>
        <v>29628.7</v>
      </c>
      <c r="G61" s="16">
        <f t="shared" si="6"/>
        <v>2.2690024658392165</v>
      </c>
      <c r="H61" s="34">
        <f>H62+H63</f>
        <v>29628.7</v>
      </c>
      <c r="I61" s="16">
        <f t="shared" si="2"/>
        <v>2.1535106926170156</v>
      </c>
      <c r="J61" s="34">
        <f>J62+J63</f>
        <v>29628.7</v>
      </c>
      <c r="K61" s="16">
        <f t="shared" si="2"/>
        <v>2.1535106926170156</v>
      </c>
      <c r="L61" s="4"/>
    </row>
    <row r="62" spans="1:12" ht="65.25" customHeight="1">
      <c r="A62" s="18" t="s">
        <v>36</v>
      </c>
      <c r="B62" s="25">
        <v>29652.2</v>
      </c>
      <c r="C62" s="20">
        <f>B62/B66*100</f>
        <v>0.6420103752870889</v>
      </c>
      <c r="D62" s="19">
        <f>28657.8+200</f>
        <v>28857.8</v>
      </c>
      <c r="E62" s="20">
        <f t="shared" si="1"/>
        <v>1.7482170733863094</v>
      </c>
      <c r="F62" s="19">
        <f>29428.7+200</f>
        <v>29628.7</v>
      </c>
      <c r="G62" s="25">
        <f t="shared" si="6"/>
        <v>2.2690024658392165</v>
      </c>
      <c r="H62" s="19">
        <f>29428.7+200</f>
        <v>29628.7</v>
      </c>
      <c r="I62" s="25">
        <f t="shared" si="2"/>
        <v>2.1535106926170156</v>
      </c>
      <c r="J62" s="19">
        <f>29428.7+200</f>
        <v>29628.7</v>
      </c>
      <c r="K62" s="25">
        <f t="shared" si="2"/>
        <v>2.1535106926170156</v>
      </c>
      <c r="L62" s="4"/>
    </row>
    <row r="63" spans="1:12" ht="40.5" customHeight="1">
      <c r="A63" s="18" t="s">
        <v>56</v>
      </c>
      <c r="B63" s="25">
        <v>270.7</v>
      </c>
      <c r="C63" s="20">
        <f>B63/B66*100</f>
        <v>0.005861022406101907</v>
      </c>
      <c r="D63" s="19">
        <v>0</v>
      </c>
      <c r="E63" s="20">
        <f t="shared" si="1"/>
        <v>0</v>
      </c>
      <c r="F63" s="19">
        <v>0</v>
      </c>
      <c r="G63" s="25"/>
      <c r="H63" s="19">
        <v>0</v>
      </c>
      <c r="I63" s="25">
        <f t="shared" si="2"/>
        <v>0</v>
      </c>
      <c r="J63" s="19">
        <v>0</v>
      </c>
      <c r="K63" s="25">
        <f t="shared" si="2"/>
        <v>0</v>
      </c>
      <c r="L63" s="4"/>
    </row>
    <row r="64" spans="1:12" ht="43.5" customHeight="1">
      <c r="A64" s="18" t="s">
        <v>57</v>
      </c>
      <c r="B64" s="31">
        <v>85</v>
      </c>
      <c r="C64" s="20">
        <f>B64/B66*100</f>
        <v>0.0018403653657874477</v>
      </c>
      <c r="D64" s="31">
        <f>D65</f>
        <v>0</v>
      </c>
      <c r="E64" s="20">
        <f t="shared" si="1"/>
        <v>0</v>
      </c>
      <c r="F64" s="26">
        <f>F65</f>
        <v>0</v>
      </c>
      <c r="G64" s="25">
        <f>F64/1305802.9*100</f>
        <v>0</v>
      </c>
      <c r="H64" s="26">
        <f>H65</f>
        <v>0</v>
      </c>
      <c r="I64" s="25">
        <f t="shared" si="2"/>
        <v>0</v>
      </c>
      <c r="J64" s="26">
        <f>J65</f>
        <v>0</v>
      </c>
      <c r="K64" s="25">
        <f t="shared" si="2"/>
        <v>0</v>
      </c>
      <c r="L64" s="4"/>
    </row>
    <row r="65" spans="1:12" ht="19.5" customHeight="1" hidden="1">
      <c r="A65" s="18"/>
      <c r="B65" s="25"/>
      <c r="C65" s="20">
        <f>B65/4814851.1*100</f>
        <v>0</v>
      </c>
      <c r="D65" s="19"/>
      <c r="E65" s="20">
        <f t="shared" si="1"/>
        <v>0</v>
      </c>
      <c r="F65" s="19"/>
      <c r="G65" s="25"/>
      <c r="H65" s="19"/>
      <c r="I65" s="25">
        <f t="shared" si="2"/>
        <v>0</v>
      </c>
      <c r="J65" s="19"/>
      <c r="K65" s="25">
        <f t="shared" si="2"/>
        <v>0</v>
      </c>
      <c r="L65" s="4"/>
    </row>
    <row r="66" spans="1:12" ht="28.5" customHeight="1">
      <c r="A66" s="29" t="s">
        <v>34</v>
      </c>
      <c r="B66" s="23">
        <v>4618648.1</v>
      </c>
      <c r="C66" s="22">
        <f>B66/4618648.1*100</f>
        <v>100</v>
      </c>
      <c r="D66" s="23">
        <v>1650698.9</v>
      </c>
      <c r="E66" s="22">
        <f t="shared" si="1"/>
        <v>100</v>
      </c>
      <c r="F66" s="23">
        <v>1305802.9</v>
      </c>
      <c r="G66" s="30">
        <f>F66/1305802.9*100</f>
        <v>100</v>
      </c>
      <c r="H66" s="23">
        <v>1375832.5</v>
      </c>
      <c r="I66" s="30">
        <f t="shared" si="2"/>
        <v>100</v>
      </c>
      <c r="J66" s="23">
        <v>1375832.5</v>
      </c>
      <c r="K66" s="30">
        <f t="shared" si="2"/>
        <v>100</v>
      </c>
      <c r="L66" s="4"/>
    </row>
    <row r="67" spans="1:12" ht="12.75">
      <c r="A67" s="4"/>
      <c r="B67" s="45"/>
      <c r="C67" s="46"/>
      <c r="D67" s="45"/>
      <c r="E67" s="46"/>
      <c r="F67" s="45"/>
      <c r="G67" s="47"/>
      <c r="H67" s="45"/>
      <c r="I67" s="47"/>
      <c r="J67" s="45"/>
      <c r="K67" s="47"/>
      <c r="L67" s="4"/>
    </row>
    <row r="68" spans="1:12" ht="12.75">
      <c r="A68" s="4"/>
      <c r="B68" s="45">
        <f>B12+B20+B56+B60</f>
        <v>4618648.100000001</v>
      </c>
      <c r="C68" s="46"/>
      <c r="D68" s="45">
        <f>D12+D20+D56+D60</f>
        <v>1650698.9000000001</v>
      </c>
      <c r="E68" s="46">
        <f t="shared" si="1"/>
        <v>100.00000000000003</v>
      </c>
      <c r="F68" s="45">
        <f>F12+F20+F56+F60</f>
        <v>1305802.9000000001</v>
      </c>
      <c r="G68" s="47">
        <f>F68/1305802.9*100</f>
        <v>100.00000000000003</v>
      </c>
      <c r="H68" s="45">
        <f>H12+H20+H56+H60</f>
        <v>1375832.5</v>
      </c>
      <c r="I68" s="47">
        <f t="shared" si="2"/>
        <v>100</v>
      </c>
      <c r="J68" s="45">
        <f>J12+J20+J56+J60</f>
        <v>1375832.5</v>
      </c>
      <c r="K68" s="47">
        <f t="shared" si="2"/>
        <v>100</v>
      </c>
      <c r="L68" s="4"/>
    </row>
    <row r="69" spans="1:12" ht="12.75">
      <c r="A69" s="4"/>
      <c r="B69" s="48"/>
      <c r="C69" s="49"/>
      <c r="D69" s="48"/>
      <c r="E69" s="50"/>
      <c r="F69" s="48"/>
      <c r="G69" s="50"/>
      <c r="H69" s="48"/>
      <c r="I69" s="50"/>
      <c r="J69" s="50"/>
      <c r="K69" s="50"/>
      <c r="L69" s="4"/>
    </row>
    <row r="70" spans="1:12" ht="12.75">
      <c r="A70" s="4"/>
      <c r="B70" s="36"/>
      <c r="C70" s="37"/>
      <c r="D70" s="35"/>
      <c r="E70" s="4"/>
      <c r="F70" s="36"/>
      <c r="G70" s="4"/>
      <c r="H70" s="36"/>
      <c r="I70" s="4"/>
      <c r="J70" s="4"/>
      <c r="K70" s="4"/>
      <c r="L70" s="4"/>
    </row>
    <row r="71" spans="1:12" ht="12.75">
      <c r="A71" s="4"/>
      <c r="B71" s="36"/>
      <c r="C71" s="37"/>
      <c r="D71" s="36"/>
      <c r="E71" s="4"/>
      <c r="F71" s="36"/>
      <c r="G71" s="4"/>
      <c r="H71" s="36"/>
      <c r="I71" s="4"/>
      <c r="J71" s="4"/>
      <c r="K71" s="4"/>
      <c r="L71" s="4"/>
    </row>
    <row r="72" spans="1:12" ht="12.75">
      <c r="A72" s="4"/>
      <c r="B72" s="36"/>
      <c r="C72" s="37"/>
      <c r="D72" s="36"/>
      <c r="E72" s="4"/>
      <c r="F72" s="36"/>
      <c r="G72" s="4"/>
      <c r="H72" s="36"/>
      <c r="I72" s="4"/>
      <c r="J72" s="4"/>
      <c r="K72" s="4"/>
      <c r="L72" s="4"/>
    </row>
  </sheetData>
  <sheetProtection/>
  <mergeCells count="12">
    <mergeCell ref="H9:I9"/>
    <mergeCell ref="J9:K9"/>
    <mergeCell ref="H1:K1"/>
    <mergeCell ref="A3:K3"/>
    <mergeCell ref="A4:K4"/>
    <mergeCell ref="A5:K5"/>
    <mergeCell ref="A7:A10"/>
    <mergeCell ref="B7:K7"/>
    <mergeCell ref="B8:C9"/>
    <mergeCell ref="D8:E9"/>
    <mergeCell ref="F8:G9"/>
    <mergeCell ref="H8:K8"/>
  </mergeCells>
  <printOptions/>
  <pageMargins left="0.1968503937007874" right="0.1968503937007874" top="0.1968503937007874" bottom="0.1968503937007874" header="0" footer="0"/>
  <pageSetup fitToHeight="3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2012-06-19T11:26:41Z</cp:lastPrinted>
  <dcterms:created xsi:type="dcterms:W3CDTF">1996-10-08T23:32:33Z</dcterms:created>
  <dcterms:modified xsi:type="dcterms:W3CDTF">2012-07-18T08:20:53Z</dcterms:modified>
  <cp:category/>
  <cp:version/>
  <cp:contentType/>
  <cp:contentStatus/>
</cp:coreProperties>
</file>